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456740C5-00A5-44E5-9260-228947D4C1B6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Town'!$A$1:$W$99</definedName>
    <definedName name="_xlnm.Print_Area" localSheetId="3">'Mardi Gras'!$A$1:$W$99</definedName>
    <definedName name="_xlnm.Print_Area" localSheetId="1">Mountaineer!$A$1:$W$52</definedName>
    <definedName name="_xlnm.Print_Area" localSheetId="0">Total!$A$1:$W$55</definedName>
    <definedName name="_xlnm.Print_Area" localSheetId="2">Wheeling!$A$1:$W$99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5" i="5" l="1"/>
  <c r="N45" i="4"/>
  <c r="F45" i="2"/>
  <c r="W50" i="6" l="1"/>
  <c r="W48" i="6"/>
  <c r="D48" i="6"/>
  <c r="C48" i="6"/>
  <c r="B48" i="6"/>
  <c r="A48" i="6"/>
  <c r="E45" i="5"/>
  <c r="G45" i="5" s="1"/>
  <c r="A45" i="5"/>
  <c r="E45" i="4"/>
  <c r="G45" i="4" s="1"/>
  <c r="A45" i="4"/>
  <c r="E45" i="3"/>
  <c r="V45" i="3" s="1"/>
  <c r="A45" i="3"/>
  <c r="E45" i="2"/>
  <c r="E48" i="6" s="1"/>
  <c r="H45" i="5" l="1"/>
  <c r="I45" i="5" s="1"/>
  <c r="V45" i="5"/>
  <c r="F45" i="4"/>
  <c r="H45" i="4" s="1"/>
  <c r="I45" i="4" s="1"/>
  <c r="V45" i="4"/>
  <c r="G45" i="3"/>
  <c r="F45" i="3"/>
  <c r="H45" i="3" s="1"/>
  <c r="I45" i="3" s="1"/>
  <c r="V45" i="2"/>
  <c r="G45" i="2"/>
  <c r="W47" i="6"/>
  <c r="D47" i="6"/>
  <c r="C47" i="6"/>
  <c r="B47" i="6"/>
  <c r="E44" i="5"/>
  <c r="E44" i="4"/>
  <c r="V44" i="4" s="1"/>
  <c r="E44" i="3"/>
  <c r="V44" i="3" s="1"/>
  <c r="E44" i="2"/>
  <c r="V44" i="2" s="1"/>
  <c r="G48" i="6" l="1"/>
  <c r="H45" i="2"/>
  <c r="F48" i="6"/>
  <c r="V48" i="6"/>
  <c r="K45" i="5"/>
  <c r="J45" i="5"/>
  <c r="V44" i="5"/>
  <c r="G44" i="5"/>
  <c r="J45" i="4"/>
  <c r="K45" i="4"/>
  <c r="K45" i="3"/>
  <c r="J45" i="3"/>
  <c r="L45" i="3" s="1"/>
  <c r="N45" i="3" s="1"/>
  <c r="V47" i="6"/>
  <c r="F44" i="4"/>
  <c r="E47" i="6"/>
  <c r="H44" i="5"/>
  <c r="I44" i="5" s="1"/>
  <c r="G44" i="4"/>
  <c r="G44" i="3"/>
  <c r="F44" i="3"/>
  <c r="H44" i="3" s="1"/>
  <c r="I44" i="3" s="1"/>
  <c r="G44" i="2"/>
  <c r="F44" i="2"/>
  <c r="I45" i="2" l="1"/>
  <c r="H48" i="6"/>
  <c r="L45" i="5"/>
  <c r="L45" i="4"/>
  <c r="H44" i="4"/>
  <c r="I44" i="4" s="1"/>
  <c r="U45" i="3"/>
  <c r="M45" i="3"/>
  <c r="T45" i="3"/>
  <c r="S45" i="3"/>
  <c r="R45" i="3"/>
  <c r="Q45" i="3"/>
  <c r="P45" i="3"/>
  <c r="O45" i="3"/>
  <c r="G47" i="6"/>
  <c r="H44" i="2"/>
  <c r="F47" i="6"/>
  <c r="J44" i="5"/>
  <c r="K44" i="5"/>
  <c r="J44" i="4"/>
  <c r="K44" i="4"/>
  <c r="K44" i="3"/>
  <c r="J44" i="3"/>
  <c r="Q45" i="5" l="1"/>
  <c r="U45" i="5"/>
  <c r="T45" i="5"/>
  <c r="T45" i="4"/>
  <c r="I48" i="6"/>
  <c r="K45" i="2"/>
  <c r="K48" i="6" s="1"/>
  <c r="J45" i="2"/>
  <c r="R45" i="5"/>
  <c r="P45" i="5"/>
  <c r="S45" i="5"/>
  <c r="M45" i="5"/>
  <c r="O45" i="4"/>
  <c r="M45" i="4"/>
  <c r="S45" i="4"/>
  <c r="U45" i="4"/>
  <c r="P45" i="4"/>
  <c r="Q45" i="4"/>
  <c r="R45" i="4"/>
  <c r="L44" i="3"/>
  <c r="I44" i="2"/>
  <c r="H47" i="6"/>
  <c r="L44" i="5"/>
  <c r="L44" i="4"/>
  <c r="N44" i="4" s="1"/>
  <c r="W46" i="6"/>
  <c r="D46" i="6"/>
  <c r="C46" i="6"/>
  <c r="B46" i="6"/>
  <c r="E43" i="5"/>
  <c r="V43" i="5" s="1"/>
  <c r="E43" i="4"/>
  <c r="F43" i="4" s="1"/>
  <c r="E43" i="3"/>
  <c r="E43" i="2"/>
  <c r="L45" i="2" l="1"/>
  <c r="J48" i="6"/>
  <c r="U44" i="5"/>
  <c r="T44" i="5"/>
  <c r="O44" i="5"/>
  <c r="S44" i="3"/>
  <c r="N44" i="3"/>
  <c r="U44" i="3"/>
  <c r="Q44" i="3"/>
  <c r="T44" i="3"/>
  <c r="M44" i="3"/>
  <c r="O44" i="3"/>
  <c r="P44" i="3"/>
  <c r="R44" i="3"/>
  <c r="I47" i="6"/>
  <c r="K44" i="2"/>
  <c r="K47" i="6" s="1"/>
  <c r="J44" i="2"/>
  <c r="M44" i="5"/>
  <c r="S44" i="5"/>
  <c r="R44" i="5"/>
  <c r="P44" i="5"/>
  <c r="Q44" i="5"/>
  <c r="Q44" i="4"/>
  <c r="O44" i="4"/>
  <c r="U44" i="4"/>
  <c r="M44" i="4"/>
  <c r="T44" i="4"/>
  <c r="S44" i="4"/>
  <c r="R44" i="4"/>
  <c r="P44" i="4"/>
  <c r="E46" i="6"/>
  <c r="G43" i="5"/>
  <c r="H43" i="5" s="1"/>
  <c r="I43" i="5" s="1"/>
  <c r="J43" i="5" s="1"/>
  <c r="F43" i="2"/>
  <c r="V43" i="4"/>
  <c r="G43" i="4"/>
  <c r="F43" i="3"/>
  <c r="V43" i="3"/>
  <c r="G43" i="3"/>
  <c r="V43" i="2"/>
  <c r="G43" i="2"/>
  <c r="U45" i="2" l="1"/>
  <c r="U48" i="6" s="1"/>
  <c r="T45" i="2"/>
  <c r="T48" i="6" s="1"/>
  <c r="L48" i="6"/>
  <c r="P45" i="2"/>
  <c r="P48" i="6" s="1"/>
  <c r="O45" i="2"/>
  <c r="O48" i="6" s="1"/>
  <c r="N45" i="2"/>
  <c r="N48" i="6" s="1"/>
  <c r="M45" i="2"/>
  <c r="M48" i="6" s="1"/>
  <c r="S45" i="2"/>
  <c r="S48" i="6" s="1"/>
  <c r="Q45" i="2"/>
  <c r="Q48" i="6" s="1"/>
  <c r="R45" i="2"/>
  <c r="R48" i="6" s="1"/>
  <c r="J47" i="6"/>
  <c r="L44" i="2"/>
  <c r="F46" i="6"/>
  <c r="H43" i="2"/>
  <c r="G46" i="6"/>
  <c r="V46" i="6"/>
  <c r="K43" i="5"/>
  <c r="H43" i="4"/>
  <c r="I43" i="4" s="1"/>
  <c r="K43" i="4" s="1"/>
  <c r="H43" i="3"/>
  <c r="I43" i="3" s="1"/>
  <c r="J43" i="3" s="1"/>
  <c r="W45" i="6"/>
  <c r="T44" i="2" l="1"/>
  <c r="U44" i="2"/>
  <c r="T47" i="6"/>
  <c r="L47" i="6"/>
  <c r="N44" i="2"/>
  <c r="N47" i="6" s="1"/>
  <c r="U47" i="6"/>
  <c r="R44" i="2"/>
  <c r="R47" i="6" s="1"/>
  <c r="P44" i="2"/>
  <c r="P47" i="6" s="1"/>
  <c r="O44" i="2"/>
  <c r="O47" i="6" s="1"/>
  <c r="Q44" i="2"/>
  <c r="Q47" i="6" s="1"/>
  <c r="M44" i="2"/>
  <c r="M47" i="6" s="1"/>
  <c r="S44" i="2"/>
  <c r="S47" i="6" s="1"/>
  <c r="J43" i="4"/>
  <c r="L43" i="4" s="1"/>
  <c r="K43" i="3"/>
  <c r="L43" i="3" s="1"/>
  <c r="N43" i="3" s="1"/>
  <c r="I43" i="2"/>
  <c r="H46" i="6"/>
  <c r="L43" i="5"/>
  <c r="D45" i="6"/>
  <c r="C45" i="6"/>
  <c r="B45" i="6"/>
  <c r="E42" i="5"/>
  <c r="E42" i="4"/>
  <c r="V42" i="4" s="1"/>
  <c r="E42" i="3"/>
  <c r="E42" i="2"/>
  <c r="U43" i="5" l="1"/>
  <c r="T43" i="5"/>
  <c r="O43" i="5"/>
  <c r="T43" i="4"/>
  <c r="N43" i="4"/>
  <c r="I46" i="6"/>
  <c r="K43" i="2"/>
  <c r="K46" i="6" s="1"/>
  <c r="J43" i="2"/>
  <c r="M43" i="5"/>
  <c r="P43" i="5"/>
  <c r="Q43" i="5"/>
  <c r="R43" i="5"/>
  <c r="S43" i="5"/>
  <c r="O43" i="4"/>
  <c r="U43" i="4"/>
  <c r="R43" i="4"/>
  <c r="P43" i="4"/>
  <c r="Q43" i="4"/>
  <c r="S43" i="4"/>
  <c r="M43" i="4"/>
  <c r="S43" i="3"/>
  <c r="M43" i="3"/>
  <c r="R43" i="3"/>
  <c r="U43" i="3"/>
  <c r="T43" i="3"/>
  <c r="Q43" i="3"/>
  <c r="P43" i="3"/>
  <c r="O43" i="3"/>
  <c r="V42" i="2"/>
  <c r="F42" i="2"/>
  <c r="V42" i="5"/>
  <c r="G42" i="5"/>
  <c r="H42" i="5" s="1"/>
  <c r="I42" i="5" s="1"/>
  <c r="J42" i="5" s="1"/>
  <c r="F42" i="4"/>
  <c r="E45" i="6"/>
  <c r="G42" i="4"/>
  <c r="F42" i="3"/>
  <c r="V42" i="3"/>
  <c r="G42" i="3"/>
  <c r="G42" i="2"/>
  <c r="W44" i="6"/>
  <c r="D44" i="6"/>
  <c r="C44" i="6"/>
  <c r="B44" i="6"/>
  <c r="E41" i="5"/>
  <c r="E41" i="4"/>
  <c r="E41" i="3"/>
  <c r="V41" i="3" s="1"/>
  <c r="E41" i="2"/>
  <c r="V41" i="2" s="1"/>
  <c r="J46" i="6" l="1"/>
  <c r="L43" i="2"/>
  <c r="V45" i="6"/>
  <c r="F45" i="6"/>
  <c r="H42" i="4"/>
  <c r="I42" i="4" s="1"/>
  <c r="J42" i="4" s="1"/>
  <c r="G45" i="6"/>
  <c r="H42" i="3"/>
  <c r="I42" i="3" s="1"/>
  <c r="J42" i="3" s="1"/>
  <c r="K42" i="5"/>
  <c r="V41" i="5"/>
  <c r="G41" i="5"/>
  <c r="H41" i="5" s="1"/>
  <c r="I41" i="5" s="1"/>
  <c r="V41" i="4"/>
  <c r="F41" i="4"/>
  <c r="H42" i="2"/>
  <c r="F41" i="3"/>
  <c r="E44" i="6"/>
  <c r="G41" i="4"/>
  <c r="G41" i="3"/>
  <c r="G41" i="2"/>
  <c r="F41" i="2"/>
  <c r="W43" i="6"/>
  <c r="D43" i="6"/>
  <c r="C43" i="6"/>
  <c r="B43" i="6"/>
  <c r="E40" i="5"/>
  <c r="E40" i="4"/>
  <c r="F40" i="4" s="1"/>
  <c r="E40" i="3"/>
  <c r="E40" i="2"/>
  <c r="V40" i="2" s="1"/>
  <c r="K42" i="4" l="1"/>
  <c r="V44" i="6"/>
  <c r="U43" i="2"/>
  <c r="T43" i="2"/>
  <c r="T46" i="6" s="1"/>
  <c r="N43" i="2"/>
  <c r="U46" i="6"/>
  <c r="L46" i="6"/>
  <c r="N46" i="6"/>
  <c r="S43" i="2"/>
  <c r="S46" i="6" s="1"/>
  <c r="O43" i="2"/>
  <c r="O46" i="6" s="1"/>
  <c r="Q43" i="2"/>
  <c r="Q46" i="6" s="1"/>
  <c r="P43" i="2"/>
  <c r="P46" i="6" s="1"/>
  <c r="R43" i="2"/>
  <c r="R46" i="6" s="1"/>
  <c r="M43" i="2"/>
  <c r="M46" i="6" s="1"/>
  <c r="K42" i="3"/>
  <c r="L42" i="3" s="1"/>
  <c r="N42" i="3" s="1"/>
  <c r="I42" i="2"/>
  <c r="H45" i="6"/>
  <c r="L42" i="5"/>
  <c r="O42" i="5" s="1"/>
  <c r="L42" i="4"/>
  <c r="F44" i="6"/>
  <c r="G44" i="6"/>
  <c r="V40" i="5"/>
  <c r="G40" i="5"/>
  <c r="H40" i="5" s="1"/>
  <c r="I40" i="5" s="1"/>
  <c r="K41" i="5"/>
  <c r="J41" i="5"/>
  <c r="H41" i="4"/>
  <c r="I41" i="4" s="1"/>
  <c r="J41" i="4" s="1"/>
  <c r="H41" i="3"/>
  <c r="I41" i="3" s="1"/>
  <c r="K41" i="3" s="1"/>
  <c r="V40" i="3"/>
  <c r="F40" i="3"/>
  <c r="H41" i="2"/>
  <c r="F40" i="2"/>
  <c r="E43" i="6"/>
  <c r="V40" i="4"/>
  <c r="G40" i="4"/>
  <c r="H40" i="4" s="1"/>
  <c r="I40" i="4" s="1"/>
  <c r="J40" i="4" s="1"/>
  <c r="G40" i="3"/>
  <c r="G40" i="2"/>
  <c r="W42" i="6"/>
  <c r="D42" i="6"/>
  <c r="C42" i="6"/>
  <c r="B42" i="6"/>
  <c r="E39" i="5"/>
  <c r="E39" i="4"/>
  <c r="V39" i="4" s="1"/>
  <c r="E39" i="3"/>
  <c r="E39" i="2"/>
  <c r="I45" i="6" l="1"/>
  <c r="J42" i="2"/>
  <c r="K42" i="2"/>
  <c r="K45" i="6" s="1"/>
  <c r="M42" i="5"/>
  <c r="U42" i="5"/>
  <c r="Q42" i="5"/>
  <c r="T42" i="5"/>
  <c r="S42" i="5"/>
  <c r="P42" i="5"/>
  <c r="R42" i="5"/>
  <c r="P42" i="4"/>
  <c r="O42" i="4"/>
  <c r="M42" i="4"/>
  <c r="S42" i="4"/>
  <c r="T42" i="4"/>
  <c r="U42" i="4"/>
  <c r="N42" i="4"/>
  <c r="Q42" i="4"/>
  <c r="R42" i="4"/>
  <c r="S42" i="3"/>
  <c r="R42" i="3"/>
  <c r="Q42" i="3"/>
  <c r="P42" i="3"/>
  <c r="O42" i="3"/>
  <c r="U42" i="3"/>
  <c r="M42" i="3"/>
  <c r="T42" i="3"/>
  <c r="I41" i="2"/>
  <c r="H44" i="6"/>
  <c r="L41" i="5"/>
  <c r="K41" i="4"/>
  <c r="L41" i="4" s="1"/>
  <c r="N41" i="4" s="1"/>
  <c r="J41" i="3"/>
  <c r="L41" i="3" s="1"/>
  <c r="N41" i="3" s="1"/>
  <c r="F43" i="6"/>
  <c r="V43" i="6"/>
  <c r="G43" i="6"/>
  <c r="H40" i="2"/>
  <c r="V39" i="5"/>
  <c r="K40" i="5"/>
  <c r="J40" i="5"/>
  <c r="K40" i="4"/>
  <c r="L40" i="4" s="1"/>
  <c r="N40" i="4" s="1"/>
  <c r="H40" i="3"/>
  <c r="I40" i="3" s="1"/>
  <c r="K40" i="3" s="1"/>
  <c r="V39" i="3"/>
  <c r="F39" i="3"/>
  <c r="V39" i="2"/>
  <c r="F39" i="2"/>
  <c r="G39" i="5"/>
  <c r="H39" i="5" s="1"/>
  <c r="I39" i="5" s="1"/>
  <c r="K39" i="5" s="1"/>
  <c r="F39" i="4"/>
  <c r="E42" i="6"/>
  <c r="G39" i="4"/>
  <c r="G39" i="3"/>
  <c r="G39" i="2"/>
  <c r="W41" i="6"/>
  <c r="D41" i="6"/>
  <c r="C41" i="6"/>
  <c r="B41" i="6"/>
  <c r="E38" i="5"/>
  <c r="G38" i="5" s="1"/>
  <c r="E38" i="4"/>
  <c r="E38" i="3"/>
  <c r="V38" i="3" s="1"/>
  <c r="E38" i="2"/>
  <c r="J45" i="6" l="1"/>
  <c r="L42" i="2"/>
  <c r="S41" i="5"/>
  <c r="O41" i="5"/>
  <c r="H39" i="3"/>
  <c r="I39" i="3" s="1"/>
  <c r="K39" i="3" s="1"/>
  <c r="V42" i="6"/>
  <c r="M41" i="5"/>
  <c r="P41" i="5"/>
  <c r="Q41" i="5"/>
  <c r="R41" i="5"/>
  <c r="T41" i="5"/>
  <c r="U41" i="5"/>
  <c r="R41" i="3"/>
  <c r="K41" i="2"/>
  <c r="K44" i="6" s="1"/>
  <c r="I44" i="6"/>
  <c r="J41" i="2"/>
  <c r="M41" i="4"/>
  <c r="P41" i="4"/>
  <c r="S41" i="4"/>
  <c r="O41" i="4"/>
  <c r="Q41" i="4"/>
  <c r="U41" i="4"/>
  <c r="R41" i="4"/>
  <c r="T41" i="4"/>
  <c r="O41" i="3"/>
  <c r="T41" i="3"/>
  <c r="S41" i="3"/>
  <c r="Q41" i="3"/>
  <c r="M41" i="3"/>
  <c r="U41" i="3"/>
  <c r="P41" i="3"/>
  <c r="I40" i="2"/>
  <c r="H43" i="6"/>
  <c r="L40" i="5"/>
  <c r="Q40" i="4"/>
  <c r="M40" i="4"/>
  <c r="S40" i="4"/>
  <c r="R40" i="4"/>
  <c r="P40" i="4"/>
  <c r="U40" i="4"/>
  <c r="T40" i="4"/>
  <c r="O40" i="4"/>
  <c r="J40" i="3"/>
  <c r="L40" i="3" s="1"/>
  <c r="N40" i="3" s="1"/>
  <c r="H39" i="4"/>
  <c r="I39" i="4" s="1"/>
  <c r="J39" i="4" s="1"/>
  <c r="G42" i="6"/>
  <c r="F42" i="6"/>
  <c r="J39" i="5"/>
  <c r="V38" i="4"/>
  <c r="F38" i="4"/>
  <c r="J39" i="3"/>
  <c r="H39" i="2"/>
  <c r="V38" i="2"/>
  <c r="F38" i="2"/>
  <c r="F38" i="3"/>
  <c r="E41" i="6"/>
  <c r="H38" i="5"/>
  <c r="I38" i="5" s="1"/>
  <c r="J38" i="5" s="1"/>
  <c r="V38" i="5"/>
  <c r="G38" i="4"/>
  <c r="G38" i="3"/>
  <c r="G38" i="2"/>
  <c r="T42" i="2" l="1"/>
  <c r="U42" i="2"/>
  <c r="U45" i="6" s="1"/>
  <c r="N42" i="2"/>
  <c r="N45" i="6" s="1"/>
  <c r="L45" i="6"/>
  <c r="T45" i="6"/>
  <c r="R42" i="2"/>
  <c r="R45" i="6" s="1"/>
  <c r="Q42" i="2"/>
  <c r="Q45" i="6" s="1"/>
  <c r="S42" i="2"/>
  <c r="S45" i="6" s="1"/>
  <c r="O42" i="2"/>
  <c r="O45" i="6" s="1"/>
  <c r="P42" i="2"/>
  <c r="P45" i="6" s="1"/>
  <c r="M42" i="2"/>
  <c r="M45" i="6" s="1"/>
  <c r="L39" i="3"/>
  <c r="N39" i="3" s="1"/>
  <c r="J44" i="6"/>
  <c r="L41" i="2"/>
  <c r="U40" i="5"/>
  <c r="T40" i="5"/>
  <c r="O40" i="5"/>
  <c r="I43" i="6"/>
  <c r="K40" i="2"/>
  <c r="K43" i="6" s="1"/>
  <c r="J40" i="2"/>
  <c r="S40" i="5"/>
  <c r="Q40" i="5"/>
  <c r="R40" i="5"/>
  <c r="M40" i="5"/>
  <c r="P40" i="5"/>
  <c r="K39" i="4"/>
  <c r="L39" i="4" s="1"/>
  <c r="N39" i="4" s="1"/>
  <c r="O40" i="3"/>
  <c r="U40" i="3"/>
  <c r="M40" i="3"/>
  <c r="T40" i="3"/>
  <c r="S40" i="3"/>
  <c r="P40" i="3"/>
  <c r="R40" i="3"/>
  <c r="Q40" i="3"/>
  <c r="V41" i="6"/>
  <c r="I39" i="2"/>
  <c r="H42" i="6"/>
  <c r="L39" i="5"/>
  <c r="F41" i="6"/>
  <c r="H38" i="3"/>
  <c r="I38" i="3" s="1"/>
  <c r="J38" i="3" s="1"/>
  <c r="H38" i="4"/>
  <c r="I38" i="4" s="1"/>
  <c r="J38" i="4" s="1"/>
  <c r="G41" i="6"/>
  <c r="H38" i="2"/>
  <c r="K38" i="5"/>
  <c r="P39" i="3" l="1"/>
  <c r="O39" i="3"/>
  <c r="R39" i="3"/>
  <c r="S39" i="3"/>
  <c r="T39" i="3"/>
  <c r="M39" i="3"/>
  <c r="U39" i="3"/>
  <c r="Q39" i="3"/>
  <c r="T41" i="2"/>
  <c r="T44" i="6" s="1"/>
  <c r="N41" i="2"/>
  <c r="N44" i="6" s="1"/>
  <c r="U41" i="2"/>
  <c r="U44" i="6"/>
  <c r="L44" i="6"/>
  <c r="S41" i="2"/>
  <c r="S44" i="6" s="1"/>
  <c r="M41" i="2"/>
  <c r="M44" i="6" s="1"/>
  <c r="R41" i="2"/>
  <c r="R44" i="6" s="1"/>
  <c r="O41" i="2"/>
  <c r="O44" i="6" s="1"/>
  <c r="Q41" i="2"/>
  <c r="Q44" i="6" s="1"/>
  <c r="P41" i="2"/>
  <c r="P44" i="6" s="1"/>
  <c r="L40" i="2"/>
  <c r="N40" i="2" s="1"/>
  <c r="J43" i="6"/>
  <c r="U39" i="5"/>
  <c r="T39" i="5"/>
  <c r="O39" i="5"/>
  <c r="K38" i="3"/>
  <c r="L38" i="3" s="1"/>
  <c r="N38" i="3" s="1"/>
  <c r="K39" i="2"/>
  <c r="K42" i="6" s="1"/>
  <c r="I42" i="6"/>
  <c r="J39" i="2"/>
  <c r="M39" i="5"/>
  <c r="S39" i="5"/>
  <c r="P39" i="5"/>
  <c r="R39" i="5"/>
  <c r="Q39" i="5"/>
  <c r="M39" i="4"/>
  <c r="U39" i="4"/>
  <c r="Q39" i="4"/>
  <c r="T39" i="4"/>
  <c r="S39" i="4"/>
  <c r="R39" i="4"/>
  <c r="P39" i="4"/>
  <c r="O39" i="4"/>
  <c r="K38" i="4"/>
  <c r="L38" i="4" s="1"/>
  <c r="N38" i="4" s="1"/>
  <c r="I38" i="2"/>
  <c r="H41" i="6"/>
  <c r="L38" i="5"/>
  <c r="L43" i="6" l="1"/>
  <c r="T40" i="2"/>
  <c r="T43" i="6" s="1"/>
  <c r="N43" i="6"/>
  <c r="Q40" i="2"/>
  <c r="Q43" i="6" s="1"/>
  <c r="S40" i="2"/>
  <c r="S43" i="6" s="1"/>
  <c r="P40" i="2"/>
  <c r="P43" i="6" s="1"/>
  <c r="R40" i="2"/>
  <c r="R43" i="6" s="1"/>
  <c r="O40" i="2"/>
  <c r="O43" i="6" s="1"/>
  <c r="U40" i="2"/>
  <c r="U43" i="6" s="1"/>
  <c r="M40" i="2"/>
  <c r="M43" i="6" s="1"/>
  <c r="J42" i="6"/>
  <c r="L39" i="2"/>
  <c r="T38" i="5"/>
  <c r="O38" i="5"/>
  <c r="U38" i="5"/>
  <c r="S38" i="5"/>
  <c r="Q38" i="4"/>
  <c r="R38" i="4"/>
  <c r="O38" i="4"/>
  <c r="T38" i="4"/>
  <c r="S38" i="4"/>
  <c r="P38" i="4"/>
  <c r="U38" i="4"/>
  <c r="M38" i="4"/>
  <c r="I41" i="6"/>
  <c r="J38" i="2"/>
  <c r="K38" i="2"/>
  <c r="K41" i="6" s="1"/>
  <c r="M38" i="5"/>
  <c r="P38" i="5"/>
  <c r="Q38" i="5"/>
  <c r="R38" i="5"/>
  <c r="U38" i="3"/>
  <c r="M38" i="3"/>
  <c r="T38" i="3"/>
  <c r="S38" i="3"/>
  <c r="R38" i="3"/>
  <c r="Q38" i="3"/>
  <c r="P38" i="3"/>
  <c r="O38" i="3"/>
  <c r="N39" i="2" l="1"/>
  <c r="N42" i="6" s="1"/>
  <c r="T39" i="2"/>
  <c r="T42" i="6" s="1"/>
  <c r="L42" i="6"/>
  <c r="U39" i="2"/>
  <c r="U42" i="6" s="1"/>
  <c r="R39" i="2"/>
  <c r="R42" i="6" s="1"/>
  <c r="Q39" i="2"/>
  <c r="Q42" i="6" s="1"/>
  <c r="P39" i="2"/>
  <c r="P42" i="6" s="1"/>
  <c r="S39" i="2"/>
  <c r="S42" i="6" s="1"/>
  <c r="O39" i="2"/>
  <c r="O42" i="6" s="1"/>
  <c r="M39" i="2"/>
  <c r="M42" i="6" s="1"/>
  <c r="J41" i="6"/>
  <c r="L38" i="2"/>
  <c r="W40" i="6"/>
  <c r="D40" i="6"/>
  <c r="C40" i="6"/>
  <c r="B40" i="6"/>
  <c r="E37" i="5"/>
  <c r="V37" i="5" s="1"/>
  <c r="E37" i="4"/>
  <c r="F37" i="4" s="1"/>
  <c r="E37" i="3"/>
  <c r="E37" i="2"/>
  <c r="F37" i="2" s="1"/>
  <c r="T38" i="2" l="1"/>
  <c r="T41" i="6" s="1"/>
  <c r="N38" i="2"/>
  <c r="N41" i="6" s="1"/>
  <c r="U38" i="2"/>
  <c r="U41" i="6" s="1"/>
  <c r="L41" i="6"/>
  <c r="S38" i="2"/>
  <c r="S41" i="6" s="1"/>
  <c r="Q38" i="2"/>
  <c r="Q41" i="6" s="1"/>
  <c r="P38" i="2"/>
  <c r="P41" i="6" s="1"/>
  <c r="R38" i="2"/>
  <c r="R41" i="6" s="1"/>
  <c r="O38" i="2"/>
  <c r="O41" i="6" s="1"/>
  <c r="M38" i="2"/>
  <c r="M41" i="6" s="1"/>
  <c r="V37" i="3"/>
  <c r="F37" i="3"/>
  <c r="G37" i="5"/>
  <c r="H37" i="5" s="1"/>
  <c r="V37" i="2"/>
  <c r="E40" i="6"/>
  <c r="G37" i="4"/>
  <c r="H37" i="4" s="1"/>
  <c r="I37" i="4" s="1"/>
  <c r="V37" i="4"/>
  <c r="G37" i="3"/>
  <c r="G37" i="2"/>
  <c r="W39" i="6"/>
  <c r="D39" i="6"/>
  <c r="C39" i="6"/>
  <c r="B39" i="6"/>
  <c r="E36" i="5"/>
  <c r="E36" i="4"/>
  <c r="V36" i="4" s="1"/>
  <c r="E36" i="3"/>
  <c r="E36" i="2"/>
  <c r="V36" i="2" s="1"/>
  <c r="W38" i="6"/>
  <c r="D38" i="6"/>
  <c r="C38" i="6"/>
  <c r="B38" i="6"/>
  <c r="E35" i="5"/>
  <c r="V35" i="5" s="1"/>
  <c r="E35" i="4"/>
  <c r="V35" i="4" s="1"/>
  <c r="E35" i="3"/>
  <c r="V35" i="3" s="1"/>
  <c r="H37" i="3" l="1"/>
  <c r="I37" i="3" s="1"/>
  <c r="K37" i="3" s="1"/>
  <c r="I37" i="5"/>
  <c r="J37" i="5" s="1"/>
  <c r="V40" i="6"/>
  <c r="G40" i="6"/>
  <c r="H37" i="2"/>
  <c r="F40" i="6"/>
  <c r="V36" i="5"/>
  <c r="G36" i="5"/>
  <c r="H36" i="5" s="1"/>
  <c r="I36" i="5" s="1"/>
  <c r="K37" i="4"/>
  <c r="J37" i="4"/>
  <c r="V36" i="3"/>
  <c r="F36" i="3"/>
  <c r="E39" i="6"/>
  <c r="G35" i="5"/>
  <c r="H35" i="5" s="1"/>
  <c r="I35" i="5" s="1"/>
  <c r="G36" i="4"/>
  <c r="F36" i="4"/>
  <c r="G36" i="3"/>
  <c r="F36" i="2"/>
  <c r="G36" i="2"/>
  <c r="G35" i="4"/>
  <c r="F35" i="4"/>
  <c r="G35" i="3"/>
  <c r="F35" i="3"/>
  <c r="V39" i="6" l="1"/>
  <c r="K37" i="5"/>
  <c r="H35" i="3"/>
  <c r="I35" i="3" s="1"/>
  <c r="K35" i="3" s="1"/>
  <c r="J37" i="3"/>
  <c r="L37" i="3" s="1"/>
  <c r="L37" i="5"/>
  <c r="S37" i="5" s="1"/>
  <c r="L37" i="4"/>
  <c r="N37" i="4" s="1"/>
  <c r="H36" i="3"/>
  <c r="I36" i="3" s="1"/>
  <c r="K36" i="3" s="1"/>
  <c r="I37" i="2"/>
  <c r="H40" i="6"/>
  <c r="F39" i="6"/>
  <c r="H36" i="2"/>
  <c r="G39" i="6"/>
  <c r="J36" i="5"/>
  <c r="K36" i="5"/>
  <c r="H36" i="4"/>
  <c r="I36" i="4" s="1"/>
  <c r="K36" i="4" s="1"/>
  <c r="H35" i="4"/>
  <c r="I35" i="4" s="1"/>
  <c r="K35" i="4" s="1"/>
  <c r="K35" i="5"/>
  <c r="J35" i="5"/>
  <c r="J35" i="3" l="1"/>
  <c r="M37" i="5"/>
  <c r="P37" i="4"/>
  <c r="R37" i="4"/>
  <c r="O37" i="4"/>
  <c r="S37" i="4"/>
  <c r="Q37" i="5"/>
  <c r="P37" i="5"/>
  <c r="U37" i="4"/>
  <c r="M37" i="4"/>
  <c r="R37" i="5"/>
  <c r="T37" i="4"/>
  <c r="Q37" i="4"/>
  <c r="N37" i="3"/>
  <c r="Q37" i="3"/>
  <c r="P37" i="3"/>
  <c r="S37" i="3"/>
  <c r="O37" i="3"/>
  <c r="U37" i="3"/>
  <c r="M37" i="3"/>
  <c r="R37" i="3"/>
  <c r="T37" i="3"/>
  <c r="J36" i="3"/>
  <c r="L36" i="3" s="1"/>
  <c r="N36" i="3" s="1"/>
  <c r="U37" i="5"/>
  <c r="T37" i="5"/>
  <c r="O37" i="5"/>
  <c r="I40" i="6"/>
  <c r="K37" i="2"/>
  <c r="K40" i="6" s="1"/>
  <c r="J37" i="2"/>
  <c r="I36" i="2"/>
  <c r="H39" i="6"/>
  <c r="L36" i="5"/>
  <c r="O36" i="5" s="1"/>
  <c r="J36" i="4"/>
  <c r="L36" i="4" s="1"/>
  <c r="N36" i="4" s="1"/>
  <c r="J35" i="4"/>
  <c r="L35" i="4" s="1"/>
  <c r="N35" i="4" s="1"/>
  <c r="L35" i="5"/>
  <c r="L35" i="3"/>
  <c r="N35" i="3" s="1"/>
  <c r="J40" i="6" l="1"/>
  <c r="L37" i="2"/>
  <c r="R36" i="3"/>
  <c r="S36" i="3"/>
  <c r="S36" i="5"/>
  <c r="T36" i="5"/>
  <c r="U36" i="5"/>
  <c r="U36" i="4"/>
  <c r="T36" i="3"/>
  <c r="P36" i="3"/>
  <c r="M36" i="3"/>
  <c r="U36" i="3"/>
  <c r="Q36" i="3"/>
  <c r="O36" i="3"/>
  <c r="I39" i="6"/>
  <c r="K36" i="2"/>
  <c r="K39" i="6" s="1"/>
  <c r="J36" i="2"/>
  <c r="P36" i="5"/>
  <c r="M36" i="5"/>
  <c r="Q36" i="5"/>
  <c r="R36" i="5"/>
  <c r="U35" i="5"/>
  <c r="T35" i="5"/>
  <c r="O35" i="5"/>
  <c r="T36" i="4"/>
  <c r="O36" i="4"/>
  <c r="P36" i="4"/>
  <c r="Q36" i="4"/>
  <c r="R36" i="4"/>
  <c r="S36" i="4"/>
  <c r="M36" i="4"/>
  <c r="M35" i="5"/>
  <c r="S35" i="5"/>
  <c r="P35" i="5"/>
  <c r="Q35" i="5"/>
  <c r="R35" i="5"/>
  <c r="R35" i="4"/>
  <c r="T35" i="4"/>
  <c r="Q35" i="4"/>
  <c r="S35" i="4"/>
  <c r="M35" i="4"/>
  <c r="U35" i="4"/>
  <c r="O35" i="4"/>
  <c r="P35" i="4"/>
  <c r="R35" i="3"/>
  <c r="Q35" i="3"/>
  <c r="O35" i="3"/>
  <c r="S35" i="3"/>
  <c r="T35" i="3"/>
  <c r="M35" i="3"/>
  <c r="U35" i="3"/>
  <c r="P35" i="3"/>
  <c r="U37" i="2" l="1"/>
  <c r="U40" i="6" s="1"/>
  <c r="T37" i="2"/>
  <c r="T40" i="6" s="1"/>
  <c r="N37" i="2"/>
  <c r="N40" i="6" s="1"/>
  <c r="L40" i="6"/>
  <c r="M37" i="2"/>
  <c r="M40" i="6" s="1"/>
  <c r="S37" i="2"/>
  <c r="S40" i="6" s="1"/>
  <c r="O37" i="2"/>
  <c r="O40" i="6" s="1"/>
  <c r="R37" i="2"/>
  <c r="R40" i="6" s="1"/>
  <c r="Q37" i="2"/>
  <c r="Q40" i="6" s="1"/>
  <c r="P37" i="2"/>
  <c r="P40" i="6" s="1"/>
  <c r="J39" i="6"/>
  <c r="L36" i="2"/>
  <c r="E35" i="2"/>
  <c r="U36" i="2" l="1"/>
  <c r="T36" i="2"/>
  <c r="T39" i="6" s="1"/>
  <c r="N36" i="2"/>
  <c r="N39" i="6" s="1"/>
  <c r="M36" i="2"/>
  <c r="M39" i="6" s="1"/>
  <c r="L39" i="6"/>
  <c r="U39" i="6"/>
  <c r="O36" i="2"/>
  <c r="O39" i="6" s="1"/>
  <c r="P36" i="2"/>
  <c r="P39" i="6" s="1"/>
  <c r="Q36" i="2"/>
  <c r="Q39" i="6" s="1"/>
  <c r="S36" i="2"/>
  <c r="S39" i="6" s="1"/>
  <c r="R36" i="2"/>
  <c r="R39" i="6" s="1"/>
  <c r="V35" i="2"/>
  <c r="V38" i="6" s="1"/>
  <c r="E38" i="6"/>
  <c r="F35" i="2"/>
  <c r="F38" i="6" s="1"/>
  <c r="G35" i="2"/>
  <c r="G38" i="6" s="1"/>
  <c r="H35" i="2" l="1"/>
  <c r="I35" i="2" l="1"/>
  <c r="H38" i="6"/>
  <c r="W37" i="6"/>
  <c r="D37" i="6"/>
  <c r="C37" i="6"/>
  <c r="B37" i="6"/>
  <c r="E34" i="5"/>
  <c r="V34" i="5" s="1"/>
  <c r="E34" i="4"/>
  <c r="V34" i="4" s="1"/>
  <c r="E34" i="3"/>
  <c r="F34" i="3" s="1"/>
  <c r="E34" i="2"/>
  <c r="F34" i="2" s="1"/>
  <c r="K35" i="2" l="1"/>
  <c r="K38" i="6" s="1"/>
  <c r="I38" i="6"/>
  <c r="J35" i="2"/>
  <c r="E37" i="6"/>
  <c r="G34" i="5"/>
  <c r="H34" i="5" s="1"/>
  <c r="G34" i="4"/>
  <c r="F34" i="4"/>
  <c r="F37" i="6" s="1"/>
  <c r="V34" i="3"/>
  <c r="G34" i="3"/>
  <c r="H34" i="3" s="1"/>
  <c r="I34" i="3" s="1"/>
  <c r="V34" i="2"/>
  <c r="G34" i="2"/>
  <c r="J33" i="5"/>
  <c r="J38" i="6" l="1"/>
  <c r="L35" i="2"/>
  <c r="I34" i="5"/>
  <c r="G37" i="6"/>
  <c r="V37" i="6"/>
  <c r="H34" i="4"/>
  <c r="I34" i="4" s="1"/>
  <c r="K34" i="4" s="1"/>
  <c r="K34" i="3"/>
  <c r="J34" i="3"/>
  <c r="H34" i="2"/>
  <c r="U35" i="2" l="1"/>
  <c r="U38" i="6" s="1"/>
  <c r="T35" i="2"/>
  <c r="T38" i="6" s="1"/>
  <c r="N35" i="2"/>
  <c r="N38" i="6" s="1"/>
  <c r="L38" i="6"/>
  <c r="O35" i="2"/>
  <c r="O38" i="6" s="1"/>
  <c r="M35" i="2"/>
  <c r="M38" i="6" s="1"/>
  <c r="S35" i="2"/>
  <c r="S38" i="6" s="1"/>
  <c r="P35" i="2"/>
  <c r="P38" i="6" s="1"/>
  <c r="R35" i="2"/>
  <c r="R38" i="6" s="1"/>
  <c r="Q35" i="2"/>
  <c r="Q38" i="6" s="1"/>
  <c r="K34" i="5"/>
  <c r="J34" i="5"/>
  <c r="J34" i="4"/>
  <c r="L34" i="4" s="1"/>
  <c r="N34" i="4" s="1"/>
  <c r="L34" i="3"/>
  <c r="U34" i="3" s="1"/>
  <c r="I34" i="2"/>
  <c r="K34" i="2" s="1"/>
  <c r="H37" i="6"/>
  <c r="W36" i="6"/>
  <c r="D36" i="6"/>
  <c r="C36" i="6"/>
  <c r="B36" i="6"/>
  <c r="E33" i="5"/>
  <c r="E33" i="4"/>
  <c r="E33" i="3"/>
  <c r="E33" i="2"/>
  <c r="F33" i="2" s="1"/>
  <c r="L34" i="5" l="1"/>
  <c r="K37" i="6"/>
  <c r="O34" i="3"/>
  <c r="S34" i="3"/>
  <c r="M34" i="3"/>
  <c r="T34" i="3"/>
  <c r="U34" i="5"/>
  <c r="O34" i="5"/>
  <c r="Q34" i="5"/>
  <c r="P34" i="5"/>
  <c r="T34" i="5"/>
  <c r="M34" i="5"/>
  <c r="R34" i="5"/>
  <c r="S34" i="5"/>
  <c r="Q34" i="3"/>
  <c r="N34" i="3"/>
  <c r="P34" i="3"/>
  <c r="R34" i="3"/>
  <c r="O34" i="4"/>
  <c r="J34" i="2"/>
  <c r="I37" i="6"/>
  <c r="V33" i="5"/>
  <c r="G33" i="5"/>
  <c r="H33" i="5" s="1"/>
  <c r="R34" i="4"/>
  <c r="P34" i="4"/>
  <c r="S34" i="4"/>
  <c r="T34" i="4"/>
  <c r="M34" i="4"/>
  <c r="U34" i="4"/>
  <c r="Q34" i="4"/>
  <c r="E36" i="6"/>
  <c r="F33" i="4"/>
  <c r="V33" i="4"/>
  <c r="G33" i="4"/>
  <c r="G33" i="3"/>
  <c r="F33" i="3"/>
  <c r="V33" i="3"/>
  <c r="G33" i="2"/>
  <c r="V33" i="2"/>
  <c r="W35" i="6"/>
  <c r="D35" i="6"/>
  <c r="C35" i="6"/>
  <c r="B35" i="6"/>
  <c r="E32" i="5"/>
  <c r="V32" i="5" s="1"/>
  <c r="E32" i="4"/>
  <c r="F32" i="4" s="1"/>
  <c r="E32" i="3"/>
  <c r="V32" i="3" s="1"/>
  <c r="E32" i="2"/>
  <c r="H33" i="3" l="1"/>
  <c r="I33" i="3" s="1"/>
  <c r="J33" i="3" s="1"/>
  <c r="J37" i="6"/>
  <c r="L34" i="2"/>
  <c r="V36" i="6"/>
  <c r="G36" i="6"/>
  <c r="F36" i="6"/>
  <c r="K33" i="5"/>
  <c r="H33" i="4"/>
  <c r="I33" i="4" s="1"/>
  <c r="K33" i="4" s="1"/>
  <c r="H33" i="2"/>
  <c r="G32" i="2"/>
  <c r="F32" i="2"/>
  <c r="E35" i="6"/>
  <c r="G32" i="4"/>
  <c r="H32" i="4" s="1"/>
  <c r="I32" i="4" s="1"/>
  <c r="V32" i="4"/>
  <c r="F32" i="3"/>
  <c r="G32" i="3"/>
  <c r="V32" i="2"/>
  <c r="K33" i="3" l="1"/>
  <c r="L33" i="3" s="1"/>
  <c r="M33" i="3" s="1"/>
  <c r="N34" i="2"/>
  <c r="N37" i="6" s="1"/>
  <c r="T34" i="2"/>
  <c r="T37" i="6" s="1"/>
  <c r="U34" i="2"/>
  <c r="U37" i="6" s="1"/>
  <c r="L37" i="6"/>
  <c r="Q34" i="2"/>
  <c r="Q37" i="6" s="1"/>
  <c r="P34" i="2"/>
  <c r="P37" i="6" s="1"/>
  <c r="M34" i="2"/>
  <c r="M37" i="6" s="1"/>
  <c r="S34" i="2"/>
  <c r="S37" i="6" s="1"/>
  <c r="R34" i="2"/>
  <c r="R37" i="6" s="1"/>
  <c r="O34" i="2"/>
  <c r="O37" i="6" s="1"/>
  <c r="I33" i="2"/>
  <c r="K33" i="2" s="1"/>
  <c r="H36" i="6"/>
  <c r="L33" i="5"/>
  <c r="R33" i="5" s="1"/>
  <c r="J33" i="4"/>
  <c r="L33" i="4" s="1"/>
  <c r="F35" i="6"/>
  <c r="H32" i="5"/>
  <c r="I32" i="5" s="1"/>
  <c r="K32" i="5" s="1"/>
  <c r="G35" i="6"/>
  <c r="H32" i="2"/>
  <c r="V35" i="6"/>
  <c r="K32" i="4"/>
  <c r="J32" i="4"/>
  <c r="H32" i="3"/>
  <c r="I32" i="3" s="1"/>
  <c r="K32" i="3" s="1"/>
  <c r="W34" i="6"/>
  <c r="D34" i="6"/>
  <c r="C34" i="6"/>
  <c r="B34" i="6"/>
  <c r="E31" i="5"/>
  <c r="E31" i="4"/>
  <c r="G31" i="4" s="1"/>
  <c r="E31" i="3"/>
  <c r="V31" i="3" s="1"/>
  <c r="E31" i="2"/>
  <c r="F31" i="2" s="1"/>
  <c r="M33" i="4" l="1"/>
  <c r="N33" i="4"/>
  <c r="P33" i="4"/>
  <c r="O33" i="4"/>
  <c r="S33" i="4"/>
  <c r="T33" i="3"/>
  <c r="N33" i="3"/>
  <c r="K36" i="6"/>
  <c r="J33" i="2"/>
  <c r="J36" i="6" s="1"/>
  <c r="I36" i="6"/>
  <c r="T33" i="5"/>
  <c r="S33" i="5"/>
  <c r="U33" i="5"/>
  <c r="T33" i="4"/>
  <c r="U33" i="4"/>
  <c r="Q33" i="4"/>
  <c r="R33" i="4"/>
  <c r="O33" i="3"/>
  <c r="P33" i="3"/>
  <c r="R33" i="3"/>
  <c r="S33" i="3"/>
  <c r="U33" i="3"/>
  <c r="Q33" i="3"/>
  <c r="J32" i="5"/>
  <c r="L32" i="5" s="1"/>
  <c r="O32" i="5" s="1"/>
  <c r="J32" i="3"/>
  <c r="L32" i="3" s="1"/>
  <c r="I32" i="2"/>
  <c r="H35" i="6"/>
  <c r="V31" i="5"/>
  <c r="F31" i="5"/>
  <c r="L32" i="4"/>
  <c r="R32" i="4" s="1"/>
  <c r="F31" i="4"/>
  <c r="H31" i="4" s="1"/>
  <c r="I31" i="4" s="1"/>
  <c r="E34" i="6"/>
  <c r="G31" i="5"/>
  <c r="V31" i="4"/>
  <c r="G31" i="3"/>
  <c r="F31" i="3"/>
  <c r="V31" i="2"/>
  <c r="G31" i="2"/>
  <c r="W33" i="6"/>
  <c r="D33" i="6"/>
  <c r="C33" i="6"/>
  <c r="B33" i="6"/>
  <c r="E30" i="5"/>
  <c r="E30" i="4"/>
  <c r="E30" i="3"/>
  <c r="V30" i="3" s="1"/>
  <c r="E30" i="2"/>
  <c r="L33" i="2" l="1"/>
  <c r="N33" i="2" s="1"/>
  <c r="S32" i="3"/>
  <c r="U32" i="3"/>
  <c r="T32" i="3"/>
  <c r="N32" i="3"/>
  <c r="T32" i="5"/>
  <c r="U32" i="5"/>
  <c r="N32" i="5"/>
  <c r="T32" i="4"/>
  <c r="P32" i="4"/>
  <c r="S32" i="4"/>
  <c r="N32" i="4"/>
  <c r="I35" i="6"/>
  <c r="K32" i="2"/>
  <c r="K35" i="6" s="1"/>
  <c r="J32" i="2"/>
  <c r="Q32" i="5"/>
  <c r="M32" i="5"/>
  <c r="R32" i="5"/>
  <c r="S32" i="5"/>
  <c r="P32" i="5"/>
  <c r="Q32" i="4"/>
  <c r="O32" i="4"/>
  <c r="M32" i="4"/>
  <c r="U32" i="4"/>
  <c r="M32" i="3"/>
  <c r="P32" i="3"/>
  <c r="O32" i="3"/>
  <c r="Q32" i="3"/>
  <c r="R32" i="3"/>
  <c r="H31" i="3"/>
  <c r="I31" i="3" s="1"/>
  <c r="J31" i="3" s="1"/>
  <c r="V34" i="6"/>
  <c r="G34" i="6"/>
  <c r="F34" i="6"/>
  <c r="H31" i="5"/>
  <c r="I31" i="5" s="1"/>
  <c r="K31" i="5" s="1"/>
  <c r="V30" i="5"/>
  <c r="F30" i="5"/>
  <c r="V30" i="4"/>
  <c r="F30" i="4"/>
  <c r="K31" i="4"/>
  <c r="J31" i="4"/>
  <c r="H31" i="2"/>
  <c r="V30" i="2"/>
  <c r="F30" i="2"/>
  <c r="F30" i="3"/>
  <c r="E33" i="6"/>
  <c r="G30" i="5"/>
  <c r="G30" i="4"/>
  <c r="G30" i="3"/>
  <c r="G30" i="2"/>
  <c r="W32" i="6"/>
  <c r="D32" i="6"/>
  <c r="C32" i="6"/>
  <c r="B32" i="6"/>
  <c r="E29" i="5"/>
  <c r="V29" i="5" s="1"/>
  <c r="E29" i="4"/>
  <c r="F29" i="4" s="1"/>
  <c r="E29" i="3"/>
  <c r="E29" i="2"/>
  <c r="V29" i="2" s="1"/>
  <c r="K31" i="3" l="1"/>
  <c r="L31" i="3" s="1"/>
  <c r="R31" i="3" s="1"/>
  <c r="N36" i="6"/>
  <c r="L36" i="6"/>
  <c r="R33" i="2"/>
  <c r="R36" i="6" s="1"/>
  <c r="Q33" i="2"/>
  <c r="Q36" i="6" s="1"/>
  <c r="M33" i="2"/>
  <c r="M36" i="6" s="1"/>
  <c r="P33" i="2"/>
  <c r="P36" i="6" s="1"/>
  <c r="O33" i="2"/>
  <c r="O36" i="6" s="1"/>
  <c r="U33" i="2"/>
  <c r="U36" i="6" s="1"/>
  <c r="T33" i="2"/>
  <c r="T36" i="6" s="1"/>
  <c r="S33" i="2"/>
  <c r="S36" i="6" s="1"/>
  <c r="H30" i="5"/>
  <c r="I30" i="5" s="1"/>
  <c r="K30" i="5" s="1"/>
  <c r="J35" i="6"/>
  <c r="L32" i="2"/>
  <c r="V33" i="6"/>
  <c r="I31" i="2"/>
  <c r="J31" i="2" s="1"/>
  <c r="H34" i="6"/>
  <c r="J31" i="5"/>
  <c r="L31" i="5" s="1"/>
  <c r="N31" i="5" s="1"/>
  <c r="L31" i="4"/>
  <c r="F33" i="6"/>
  <c r="G33" i="6"/>
  <c r="H30" i="4"/>
  <c r="I30" i="4" s="1"/>
  <c r="J30" i="4" s="1"/>
  <c r="H30" i="3"/>
  <c r="I30" i="3" s="1"/>
  <c r="K30" i="3" s="1"/>
  <c r="V29" i="3"/>
  <c r="F29" i="3"/>
  <c r="H30" i="2"/>
  <c r="F29" i="2"/>
  <c r="E32" i="6"/>
  <c r="F29" i="5"/>
  <c r="G29" i="5"/>
  <c r="G29" i="4"/>
  <c r="H29" i="4" s="1"/>
  <c r="I29" i="4" s="1"/>
  <c r="V29" i="4"/>
  <c r="G29" i="3"/>
  <c r="G29" i="2"/>
  <c r="B31" i="6"/>
  <c r="C31" i="6"/>
  <c r="D31" i="6"/>
  <c r="J30" i="5" l="1"/>
  <c r="L30" i="5" s="1"/>
  <c r="N30" i="5" s="1"/>
  <c r="V32" i="6"/>
  <c r="T32" i="2"/>
  <c r="T35" i="6" s="1"/>
  <c r="N32" i="2"/>
  <c r="N35" i="6" s="1"/>
  <c r="U32" i="2"/>
  <c r="U35" i="6" s="1"/>
  <c r="L35" i="6"/>
  <c r="S32" i="2"/>
  <c r="S35" i="6" s="1"/>
  <c r="P32" i="2"/>
  <c r="P35" i="6" s="1"/>
  <c r="M32" i="2"/>
  <c r="M35" i="6" s="1"/>
  <c r="O32" i="2"/>
  <c r="O35" i="6" s="1"/>
  <c r="R32" i="2"/>
  <c r="R35" i="6" s="1"/>
  <c r="Q32" i="2"/>
  <c r="Q35" i="6" s="1"/>
  <c r="U31" i="4"/>
  <c r="T31" i="4"/>
  <c r="N31" i="4"/>
  <c r="J34" i="6"/>
  <c r="R31" i="5"/>
  <c r="N31" i="3"/>
  <c r="K31" i="2"/>
  <c r="K34" i="6" s="1"/>
  <c r="I34" i="6"/>
  <c r="T31" i="5"/>
  <c r="M31" i="5"/>
  <c r="Q31" i="5"/>
  <c r="S31" i="5"/>
  <c r="O31" i="5"/>
  <c r="U31" i="5"/>
  <c r="P31" i="5"/>
  <c r="S31" i="4"/>
  <c r="R31" i="4"/>
  <c r="Q31" i="4"/>
  <c r="O31" i="4"/>
  <c r="P31" i="4"/>
  <c r="M31" i="4"/>
  <c r="Q31" i="3"/>
  <c r="S31" i="3"/>
  <c r="O31" i="3"/>
  <c r="P31" i="3"/>
  <c r="M31" i="3"/>
  <c r="J30" i="3"/>
  <c r="L30" i="3" s="1"/>
  <c r="I30" i="2"/>
  <c r="K30" i="2" s="1"/>
  <c r="H33" i="6"/>
  <c r="K30" i="4"/>
  <c r="L30" i="4" s="1"/>
  <c r="H29" i="5"/>
  <c r="I29" i="5" s="1"/>
  <c r="K29" i="5" s="1"/>
  <c r="H29" i="3"/>
  <c r="I29" i="3" s="1"/>
  <c r="K29" i="3" s="1"/>
  <c r="G32" i="6"/>
  <c r="F32" i="6"/>
  <c r="K29" i="4"/>
  <c r="J29" i="4"/>
  <c r="H29" i="2"/>
  <c r="W31" i="6"/>
  <c r="E28" i="5"/>
  <c r="G28" i="5" s="1"/>
  <c r="E28" i="4"/>
  <c r="E28" i="3"/>
  <c r="V28" i="3" s="1"/>
  <c r="E28" i="2"/>
  <c r="F28" i="2" s="1"/>
  <c r="L31" i="2" l="1"/>
  <c r="J29" i="5"/>
  <c r="L29" i="5" s="1"/>
  <c r="N29" i="5" s="1"/>
  <c r="T30" i="3"/>
  <c r="N30" i="3"/>
  <c r="K33" i="6"/>
  <c r="J30" i="2"/>
  <c r="I33" i="6"/>
  <c r="Q30" i="5"/>
  <c r="S30" i="5"/>
  <c r="M30" i="5"/>
  <c r="R30" i="5"/>
  <c r="T30" i="5"/>
  <c r="U30" i="5"/>
  <c r="O30" i="5"/>
  <c r="P30" i="5"/>
  <c r="P30" i="4"/>
  <c r="M30" i="4"/>
  <c r="S30" i="4"/>
  <c r="O30" i="4"/>
  <c r="R30" i="4"/>
  <c r="Q30" i="4"/>
  <c r="N30" i="4"/>
  <c r="O30" i="3"/>
  <c r="M30" i="3"/>
  <c r="U30" i="3" s="1"/>
  <c r="S30" i="3"/>
  <c r="R30" i="3"/>
  <c r="Q30" i="3"/>
  <c r="P30" i="3"/>
  <c r="J29" i="3"/>
  <c r="L29" i="3" s="1"/>
  <c r="I29" i="2"/>
  <c r="J29" i="2" s="1"/>
  <c r="H32" i="6"/>
  <c r="L29" i="4"/>
  <c r="O29" i="4" s="1"/>
  <c r="V28" i="4"/>
  <c r="F28" i="4"/>
  <c r="F28" i="5"/>
  <c r="H28" i="5" s="1"/>
  <c r="I28" i="5" s="1"/>
  <c r="E31" i="6"/>
  <c r="F28" i="3"/>
  <c r="V28" i="5"/>
  <c r="G28" i="4"/>
  <c r="G28" i="3"/>
  <c r="V28" i="2"/>
  <c r="G28" i="2"/>
  <c r="W30" i="6"/>
  <c r="D30" i="6"/>
  <c r="C30" i="6"/>
  <c r="B30" i="6"/>
  <c r="E27" i="5"/>
  <c r="F27" i="5" s="1"/>
  <c r="E27" i="4"/>
  <c r="V27" i="4" s="1"/>
  <c r="E27" i="3"/>
  <c r="E27" i="2"/>
  <c r="W29" i="6"/>
  <c r="D29" i="6"/>
  <c r="C29" i="6"/>
  <c r="B29" i="6"/>
  <c r="O29" i="5" l="1"/>
  <c r="T31" i="2"/>
  <c r="T34" i="6" s="1"/>
  <c r="U31" i="2"/>
  <c r="U34" i="6" s="1"/>
  <c r="N31" i="2"/>
  <c r="N34" i="6" s="1"/>
  <c r="L34" i="6"/>
  <c r="Q31" i="2"/>
  <c r="Q34" i="6" s="1"/>
  <c r="R31" i="2"/>
  <c r="R34" i="6" s="1"/>
  <c r="O31" i="2"/>
  <c r="O34" i="6" s="1"/>
  <c r="S31" i="2"/>
  <c r="S34" i="6" s="1"/>
  <c r="M31" i="2"/>
  <c r="M34" i="6" s="1"/>
  <c r="P31" i="2"/>
  <c r="P34" i="6" s="1"/>
  <c r="J33" i="6"/>
  <c r="L30" i="2"/>
  <c r="R29" i="5"/>
  <c r="S29" i="5"/>
  <c r="M29" i="5"/>
  <c r="P29" i="5"/>
  <c r="Q29" i="5"/>
  <c r="T29" i="5"/>
  <c r="U29" i="5"/>
  <c r="T29" i="3"/>
  <c r="N29" i="3"/>
  <c r="S29" i="4"/>
  <c r="M29" i="4"/>
  <c r="U29" i="4" s="1"/>
  <c r="Q29" i="4"/>
  <c r="N29" i="4"/>
  <c r="T29" i="4"/>
  <c r="R29" i="4"/>
  <c r="J32" i="6"/>
  <c r="K29" i="2"/>
  <c r="K32" i="6" s="1"/>
  <c r="I32" i="6"/>
  <c r="V31" i="6"/>
  <c r="P29" i="4"/>
  <c r="Q29" i="3"/>
  <c r="S29" i="3"/>
  <c r="M29" i="3"/>
  <c r="U29" i="3" s="1"/>
  <c r="O29" i="3"/>
  <c r="P29" i="3"/>
  <c r="R29" i="3"/>
  <c r="H28" i="4"/>
  <c r="I28" i="4" s="1"/>
  <c r="J28" i="4" s="1"/>
  <c r="F31" i="6"/>
  <c r="H28" i="3"/>
  <c r="I28" i="3" s="1"/>
  <c r="K28" i="3" s="1"/>
  <c r="H28" i="2"/>
  <c r="G31" i="6"/>
  <c r="K28" i="5"/>
  <c r="J28" i="5"/>
  <c r="V27" i="3"/>
  <c r="F27" i="3"/>
  <c r="V27" i="2"/>
  <c r="F27" i="2"/>
  <c r="E30" i="6"/>
  <c r="G27" i="5"/>
  <c r="H27" i="5" s="1"/>
  <c r="I27" i="5" s="1"/>
  <c r="J27" i="5" s="1"/>
  <c r="V27" i="5"/>
  <c r="G27" i="4"/>
  <c r="F27" i="4"/>
  <c r="G27" i="3"/>
  <c r="G27" i="2"/>
  <c r="E26" i="5"/>
  <c r="E26" i="4"/>
  <c r="V26" i="4" s="1"/>
  <c r="E26" i="3"/>
  <c r="V26" i="3" s="1"/>
  <c r="E26" i="2"/>
  <c r="H27" i="4" l="1"/>
  <c r="I27" i="4" s="1"/>
  <c r="J27" i="4" s="1"/>
  <c r="T30" i="2"/>
  <c r="T33" i="6" s="1"/>
  <c r="N30" i="2"/>
  <c r="N33" i="6" s="1"/>
  <c r="U30" i="2"/>
  <c r="U33" i="6" s="1"/>
  <c r="L33" i="6"/>
  <c r="O30" i="2"/>
  <c r="O33" i="6" s="1"/>
  <c r="R30" i="2"/>
  <c r="R33" i="6" s="1"/>
  <c r="Q30" i="2"/>
  <c r="Q33" i="6" s="1"/>
  <c r="M30" i="2"/>
  <c r="M33" i="6" s="1"/>
  <c r="P30" i="2"/>
  <c r="P33" i="6" s="1"/>
  <c r="S30" i="2"/>
  <c r="S33" i="6" s="1"/>
  <c r="J28" i="3"/>
  <c r="L28" i="3" s="1"/>
  <c r="V30" i="6"/>
  <c r="L29" i="2"/>
  <c r="N29" i="2" s="1"/>
  <c r="K28" i="4"/>
  <c r="L28" i="4" s="1"/>
  <c r="I28" i="2"/>
  <c r="H31" i="6"/>
  <c r="L28" i="5"/>
  <c r="F30" i="6"/>
  <c r="G30" i="6"/>
  <c r="K27" i="5"/>
  <c r="L27" i="5" s="1"/>
  <c r="N27" i="5" s="1"/>
  <c r="V26" i="5"/>
  <c r="F26" i="5"/>
  <c r="K27" i="4"/>
  <c r="H27" i="3"/>
  <c r="I27" i="3" s="1"/>
  <c r="K27" i="3" s="1"/>
  <c r="H27" i="2"/>
  <c r="E29" i="6"/>
  <c r="F26" i="2"/>
  <c r="F26" i="3"/>
  <c r="G26" i="5"/>
  <c r="F26" i="4"/>
  <c r="G26" i="4"/>
  <c r="G26" i="3"/>
  <c r="V26" i="2"/>
  <c r="G26" i="2"/>
  <c r="M28" i="4" l="1"/>
  <c r="U28" i="4" s="1"/>
  <c r="S28" i="4"/>
  <c r="P28" i="4"/>
  <c r="U29" i="2"/>
  <c r="U32" i="6" s="1"/>
  <c r="L32" i="6"/>
  <c r="N32" i="6"/>
  <c r="O29" i="2"/>
  <c r="O32" i="6" s="1"/>
  <c r="R29" i="2"/>
  <c r="R32" i="6" s="1"/>
  <c r="M29" i="2"/>
  <c r="M32" i="6" s="1"/>
  <c r="Q29" i="2"/>
  <c r="Q32" i="6" s="1"/>
  <c r="S29" i="2"/>
  <c r="S32" i="6" s="1"/>
  <c r="T29" i="2"/>
  <c r="T32" i="6" s="1"/>
  <c r="P29" i="2"/>
  <c r="P32" i="6" s="1"/>
  <c r="T28" i="5"/>
  <c r="N28" i="5"/>
  <c r="T28" i="4"/>
  <c r="N28" i="4"/>
  <c r="R28" i="3"/>
  <c r="N28" i="3"/>
  <c r="T28" i="3"/>
  <c r="R28" i="4"/>
  <c r="Q28" i="4"/>
  <c r="O28" i="4"/>
  <c r="M28" i="3"/>
  <c r="U28" i="3" s="1"/>
  <c r="I31" i="6"/>
  <c r="J28" i="2"/>
  <c r="K28" i="2"/>
  <c r="K31" i="6" s="1"/>
  <c r="M28" i="5"/>
  <c r="O28" i="5"/>
  <c r="R28" i="5"/>
  <c r="P28" i="5"/>
  <c r="Q28" i="5"/>
  <c r="S28" i="5"/>
  <c r="U28" i="5"/>
  <c r="V29" i="6"/>
  <c r="P28" i="3"/>
  <c r="Q28" i="3"/>
  <c r="O28" i="3"/>
  <c r="S28" i="3"/>
  <c r="F29" i="6"/>
  <c r="G29" i="6"/>
  <c r="I27" i="2"/>
  <c r="J27" i="2" s="1"/>
  <c r="H30" i="6"/>
  <c r="U27" i="5"/>
  <c r="M27" i="5"/>
  <c r="T27" i="5"/>
  <c r="Q27" i="5"/>
  <c r="S27" i="5"/>
  <c r="R27" i="5"/>
  <c r="O27" i="5"/>
  <c r="P27" i="5"/>
  <c r="L27" i="4"/>
  <c r="N27" i="4" s="1"/>
  <c r="J27" i="3"/>
  <c r="L27" i="3" s="1"/>
  <c r="H26" i="3"/>
  <c r="I26" i="3" s="1"/>
  <c r="K26" i="3" s="1"/>
  <c r="H26" i="5"/>
  <c r="I26" i="5" s="1"/>
  <c r="K26" i="5" s="1"/>
  <c r="H26" i="4"/>
  <c r="I26" i="4" s="1"/>
  <c r="J26" i="4" s="1"/>
  <c r="H26" i="2"/>
  <c r="W28" i="6"/>
  <c r="D28" i="6"/>
  <c r="C28" i="6"/>
  <c r="B28" i="6"/>
  <c r="E25" i="5"/>
  <c r="E25" i="4"/>
  <c r="V25" i="4" s="1"/>
  <c r="E25" i="3"/>
  <c r="E25" i="2"/>
  <c r="V25" i="2" s="1"/>
  <c r="J26" i="3" l="1"/>
  <c r="J26" i="5"/>
  <c r="L26" i="5" s="1"/>
  <c r="N26" i="5" s="1"/>
  <c r="J31" i="6"/>
  <c r="L28" i="2"/>
  <c r="N28" i="2" s="1"/>
  <c r="N27" i="3"/>
  <c r="T27" i="3"/>
  <c r="J30" i="6"/>
  <c r="K27" i="2"/>
  <c r="K30" i="6" s="1"/>
  <c r="I30" i="6"/>
  <c r="M27" i="4"/>
  <c r="U27" i="4" s="1"/>
  <c r="P27" i="4"/>
  <c r="O27" i="4"/>
  <c r="T27" i="4"/>
  <c r="S27" i="4"/>
  <c r="R27" i="4"/>
  <c r="Q27" i="4"/>
  <c r="P27" i="3"/>
  <c r="O27" i="3"/>
  <c r="Q27" i="3"/>
  <c r="R27" i="3"/>
  <c r="S27" i="3"/>
  <c r="M27" i="3"/>
  <c r="U27" i="3" s="1"/>
  <c r="I26" i="2"/>
  <c r="J26" i="2" s="1"/>
  <c r="H29" i="6"/>
  <c r="V25" i="5"/>
  <c r="F25" i="5"/>
  <c r="K26" i="4"/>
  <c r="L26" i="4" s="1"/>
  <c r="L26" i="3"/>
  <c r="N26" i="3" s="1"/>
  <c r="V25" i="3"/>
  <c r="F25" i="3"/>
  <c r="F25" i="2"/>
  <c r="E28" i="6"/>
  <c r="G25" i="5"/>
  <c r="G25" i="4"/>
  <c r="F25" i="4"/>
  <c r="G25" i="3"/>
  <c r="G25" i="2"/>
  <c r="J29" i="6" l="1"/>
  <c r="L31" i="6"/>
  <c r="N31" i="6"/>
  <c r="O28" i="2"/>
  <c r="O31" i="6" s="1"/>
  <c r="U28" i="2"/>
  <c r="U31" i="6" s="1"/>
  <c r="M28" i="2"/>
  <c r="M31" i="6" s="1"/>
  <c r="P28" i="2"/>
  <c r="P31" i="6" s="1"/>
  <c r="T28" i="2"/>
  <c r="T31" i="6" s="1"/>
  <c r="S28" i="2"/>
  <c r="S31" i="6" s="1"/>
  <c r="R28" i="2"/>
  <c r="R31" i="6" s="1"/>
  <c r="Q28" i="2"/>
  <c r="Q31" i="6" s="1"/>
  <c r="V28" i="6"/>
  <c r="L27" i="2"/>
  <c r="N27" i="2" s="1"/>
  <c r="K26" i="2"/>
  <c r="I29" i="6"/>
  <c r="O26" i="5"/>
  <c r="T26" i="4"/>
  <c r="N26" i="4"/>
  <c r="P26" i="3"/>
  <c r="T26" i="3"/>
  <c r="M26" i="5"/>
  <c r="T26" i="5"/>
  <c r="Q26" i="5"/>
  <c r="R26" i="5"/>
  <c r="S26" i="5"/>
  <c r="U26" i="5"/>
  <c r="P26" i="5"/>
  <c r="M26" i="4"/>
  <c r="U26" i="4" s="1"/>
  <c r="O26" i="4"/>
  <c r="S26" i="4"/>
  <c r="P26" i="4"/>
  <c r="Q26" i="4"/>
  <c r="R26" i="4"/>
  <c r="H25" i="4"/>
  <c r="I25" i="4" s="1"/>
  <c r="K25" i="4" s="1"/>
  <c r="Q26" i="3"/>
  <c r="R26" i="3"/>
  <c r="S26" i="3"/>
  <c r="M26" i="3"/>
  <c r="U26" i="3" s="1"/>
  <c r="O26" i="3"/>
  <c r="G28" i="6"/>
  <c r="F28" i="6"/>
  <c r="H25" i="5"/>
  <c r="I25" i="5" s="1"/>
  <c r="K25" i="5" s="1"/>
  <c r="H25" i="3"/>
  <c r="I25" i="3" s="1"/>
  <c r="J25" i="3" s="1"/>
  <c r="H25" i="2"/>
  <c r="B27" i="6"/>
  <c r="W27" i="6"/>
  <c r="D27" i="6"/>
  <c r="C27" i="6"/>
  <c r="E24" i="5"/>
  <c r="E24" i="4"/>
  <c r="G24" i="4" s="1"/>
  <c r="E24" i="3"/>
  <c r="E24" i="2"/>
  <c r="W26" i="6"/>
  <c r="D26" i="6"/>
  <c r="C26" i="6"/>
  <c r="B26" i="6"/>
  <c r="J25" i="4" l="1"/>
  <c r="L25" i="4" s="1"/>
  <c r="T27" i="2"/>
  <c r="T30" i="6" s="1"/>
  <c r="L30" i="6"/>
  <c r="N30" i="6"/>
  <c r="P27" i="2"/>
  <c r="P30" i="6" s="1"/>
  <c r="M27" i="2"/>
  <c r="M30" i="6" s="1"/>
  <c r="R27" i="2"/>
  <c r="R30" i="6" s="1"/>
  <c r="Q27" i="2"/>
  <c r="Q30" i="6" s="1"/>
  <c r="S27" i="2"/>
  <c r="S30" i="6" s="1"/>
  <c r="U27" i="2"/>
  <c r="U30" i="6" s="1"/>
  <c r="O27" i="2"/>
  <c r="O30" i="6" s="1"/>
  <c r="K29" i="6"/>
  <c r="L26" i="2"/>
  <c r="I25" i="2"/>
  <c r="J25" i="2" s="1"/>
  <c r="H28" i="6"/>
  <c r="J25" i="5"/>
  <c r="L25" i="5" s="1"/>
  <c r="N25" i="5" s="1"/>
  <c r="V24" i="5"/>
  <c r="F24" i="5"/>
  <c r="K25" i="3"/>
  <c r="L25" i="3" s="1"/>
  <c r="V24" i="3"/>
  <c r="F24" i="3"/>
  <c r="E27" i="6"/>
  <c r="F24" i="2"/>
  <c r="F24" i="4"/>
  <c r="H24" i="4" s="1"/>
  <c r="I24" i="4" s="1"/>
  <c r="G24" i="5"/>
  <c r="V24" i="4"/>
  <c r="G24" i="3"/>
  <c r="G24" i="2"/>
  <c r="V24" i="2"/>
  <c r="H24" i="5" l="1"/>
  <c r="I24" i="5" s="1"/>
  <c r="K24" i="5" s="1"/>
  <c r="N26" i="2"/>
  <c r="N29" i="6" s="1"/>
  <c r="L29" i="6"/>
  <c r="M26" i="2"/>
  <c r="M29" i="6" s="1"/>
  <c r="O26" i="2"/>
  <c r="O29" i="6" s="1"/>
  <c r="R26" i="2"/>
  <c r="R29" i="6" s="1"/>
  <c r="U26" i="2"/>
  <c r="U29" i="6" s="1"/>
  <c r="T26" i="2"/>
  <c r="T29" i="6" s="1"/>
  <c r="Q26" i="2"/>
  <c r="Q29" i="6" s="1"/>
  <c r="S26" i="2"/>
  <c r="S29" i="6" s="1"/>
  <c r="P26" i="2"/>
  <c r="P29" i="6" s="1"/>
  <c r="T25" i="4"/>
  <c r="N25" i="4"/>
  <c r="T25" i="3"/>
  <c r="N25" i="3"/>
  <c r="S25" i="4"/>
  <c r="J28" i="6"/>
  <c r="K25" i="2"/>
  <c r="K28" i="6" s="1"/>
  <c r="I28" i="6"/>
  <c r="P25" i="5"/>
  <c r="R25" i="5"/>
  <c r="T25" i="5"/>
  <c r="M25" i="5"/>
  <c r="U25" i="5"/>
  <c r="S25" i="5"/>
  <c r="O25" i="5"/>
  <c r="Q25" i="5"/>
  <c r="O25" i="4"/>
  <c r="P25" i="4"/>
  <c r="M25" i="4"/>
  <c r="U25" i="4" s="1"/>
  <c r="Q25" i="4"/>
  <c r="R25" i="4"/>
  <c r="O25" i="3"/>
  <c r="Q25" i="3"/>
  <c r="M25" i="3"/>
  <c r="U25" i="3" s="1"/>
  <c r="P25" i="3"/>
  <c r="R25" i="3"/>
  <c r="S25" i="3"/>
  <c r="G27" i="6"/>
  <c r="H24" i="2"/>
  <c r="F27" i="6"/>
  <c r="V27" i="6"/>
  <c r="J24" i="4"/>
  <c r="K24" i="4"/>
  <c r="H24" i="3"/>
  <c r="I24" i="3" s="1"/>
  <c r="J24" i="3" s="1"/>
  <c r="E23" i="5"/>
  <c r="F23" i="5" s="1"/>
  <c r="E23" i="4"/>
  <c r="E23" i="3"/>
  <c r="V23" i="3" s="1"/>
  <c r="E23" i="2"/>
  <c r="J24" i="5" l="1"/>
  <c r="L24" i="5" s="1"/>
  <c r="N24" i="5" s="1"/>
  <c r="L25" i="2"/>
  <c r="O25" i="2" s="1"/>
  <c r="O28" i="6" s="1"/>
  <c r="I24" i="2"/>
  <c r="H27" i="6"/>
  <c r="L24" i="4"/>
  <c r="G23" i="4"/>
  <c r="F23" i="4"/>
  <c r="K24" i="3"/>
  <c r="L24" i="3" s="1"/>
  <c r="V23" i="2"/>
  <c r="E26" i="6"/>
  <c r="F23" i="3"/>
  <c r="V23" i="5"/>
  <c r="G23" i="5"/>
  <c r="V23" i="4"/>
  <c r="G23" i="3"/>
  <c r="F23" i="2"/>
  <c r="G23" i="2"/>
  <c r="H23" i="4" l="1"/>
  <c r="I23" i="4" s="1"/>
  <c r="K23" i="4" s="1"/>
  <c r="V26" i="6"/>
  <c r="R25" i="2"/>
  <c r="R28" i="6" s="1"/>
  <c r="N25" i="2"/>
  <c r="N28" i="6" s="1"/>
  <c r="S25" i="2"/>
  <c r="S28" i="6" s="1"/>
  <c r="L28" i="6"/>
  <c r="P25" i="2"/>
  <c r="P28" i="6" s="1"/>
  <c r="Q25" i="2"/>
  <c r="Q28" i="6" s="1"/>
  <c r="M25" i="2"/>
  <c r="M28" i="6" s="1"/>
  <c r="U25" i="2"/>
  <c r="U28" i="6" s="1"/>
  <c r="T25" i="2"/>
  <c r="T28" i="6" s="1"/>
  <c r="N24" i="4"/>
  <c r="T24" i="4"/>
  <c r="G26" i="6"/>
  <c r="R24" i="4"/>
  <c r="T24" i="3"/>
  <c r="N24" i="3"/>
  <c r="I27" i="6"/>
  <c r="J24" i="2"/>
  <c r="K24" i="2"/>
  <c r="K27" i="6" s="1"/>
  <c r="U24" i="5"/>
  <c r="M24" i="5"/>
  <c r="T24" i="5"/>
  <c r="S24" i="5"/>
  <c r="O24" i="5"/>
  <c r="R24" i="5"/>
  <c r="Q24" i="5"/>
  <c r="P24" i="5"/>
  <c r="P24" i="4"/>
  <c r="S24" i="4"/>
  <c r="M24" i="4"/>
  <c r="U24" i="4" s="1"/>
  <c r="O24" i="4"/>
  <c r="Q24" i="4"/>
  <c r="S24" i="3"/>
  <c r="P24" i="3"/>
  <c r="M24" i="3"/>
  <c r="U24" i="3" s="1"/>
  <c r="O24" i="3"/>
  <c r="R24" i="3"/>
  <c r="Q24" i="3"/>
  <c r="F26" i="6"/>
  <c r="H23" i="3"/>
  <c r="I23" i="3" s="1"/>
  <c r="K23" i="3" s="1"/>
  <c r="H23" i="5"/>
  <c r="I23" i="5" s="1"/>
  <c r="J23" i="5" s="1"/>
  <c r="H23" i="2"/>
  <c r="W25" i="6"/>
  <c r="D25" i="6"/>
  <c r="C25" i="6"/>
  <c r="B25" i="6"/>
  <c r="E22" i="5"/>
  <c r="E22" i="4"/>
  <c r="V22" i="4" s="1"/>
  <c r="E22" i="3"/>
  <c r="E22" i="2"/>
  <c r="V22" i="2" s="1"/>
  <c r="J23" i="4" l="1"/>
  <c r="L23" i="4" s="1"/>
  <c r="O23" i="4" s="1"/>
  <c r="J23" i="3"/>
  <c r="L23" i="3" s="1"/>
  <c r="J27" i="6"/>
  <c r="L24" i="2"/>
  <c r="O24" i="2" s="1"/>
  <c r="I23" i="2"/>
  <c r="J23" i="2" s="1"/>
  <c r="H26" i="6"/>
  <c r="K23" i="5"/>
  <c r="L23" i="5" s="1"/>
  <c r="N23" i="5" s="1"/>
  <c r="V22" i="5"/>
  <c r="F22" i="5"/>
  <c r="V22" i="3"/>
  <c r="F22" i="3"/>
  <c r="F22" i="4"/>
  <c r="E25" i="6"/>
  <c r="G22" i="5"/>
  <c r="G22" i="4"/>
  <c r="G22" i="3"/>
  <c r="G22" i="2"/>
  <c r="F22" i="2"/>
  <c r="W24" i="6"/>
  <c r="D24" i="6"/>
  <c r="C24" i="6"/>
  <c r="B24" i="6"/>
  <c r="E21" i="5"/>
  <c r="E21" i="4"/>
  <c r="E21" i="3"/>
  <c r="G21" i="3" s="1"/>
  <c r="E21" i="2"/>
  <c r="V21" i="2" s="1"/>
  <c r="H22" i="4" l="1"/>
  <c r="I22" i="4" s="1"/>
  <c r="J22" i="4" s="1"/>
  <c r="Q23" i="4"/>
  <c r="R23" i="4"/>
  <c r="S23" i="4"/>
  <c r="M23" i="4"/>
  <c r="U23" i="4" s="1"/>
  <c r="T23" i="4"/>
  <c r="P23" i="4"/>
  <c r="N23" i="4"/>
  <c r="V25" i="6"/>
  <c r="H22" i="3"/>
  <c r="I22" i="3" s="1"/>
  <c r="J22" i="3" s="1"/>
  <c r="N24" i="2"/>
  <c r="N27" i="6" s="1"/>
  <c r="L27" i="6"/>
  <c r="Q24" i="2"/>
  <c r="Q27" i="6" s="1"/>
  <c r="P24" i="2"/>
  <c r="P27" i="6" s="1"/>
  <c r="T24" i="2"/>
  <c r="T27" i="6" s="1"/>
  <c r="U24" i="2"/>
  <c r="U27" i="6" s="1"/>
  <c r="S24" i="2"/>
  <c r="S27" i="6" s="1"/>
  <c r="R24" i="2"/>
  <c r="R27" i="6" s="1"/>
  <c r="O27" i="6"/>
  <c r="M24" i="2"/>
  <c r="M27" i="6" s="1"/>
  <c r="T23" i="3"/>
  <c r="N23" i="3"/>
  <c r="J26" i="6"/>
  <c r="K23" i="2"/>
  <c r="K26" i="6" s="1"/>
  <c r="I26" i="6"/>
  <c r="U23" i="5"/>
  <c r="M23" i="5"/>
  <c r="T23" i="5"/>
  <c r="R23" i="5"/>
  <c r="Q23" i="5"/>
  <c r="S23" i="5"/>
  <c r="P23" i="5"/>
  <c r="O23" i="5"/>
  <c r="M23" i="3"/>
  <c r="U23" i="3" s="1"/>
  <c r="S23" i="3"/>
  <c r="R23" i="3"/>
  <c r="Q23" i="3"/>
  <c r="P23" i="3"/>
  <c r="O23" i="3"/>
  <c r="G25" i="6"/>
  <c r="H22" i="2"/>
  <c r="F25" i="6"/>
  <c r="H22" i="5"/>
  <c r="I22" i="5" s="1"/>
  <c r="J22" i="5" s="1"/>
  <c r="V21" i="5"/>
  <c r="F21" i="5"/>
  <c r="V21" i="4"/>
  <c r="F21" i="4"/>
  <c r="F21" i="3"/>
  <c r="H21" i="3" s="1"/>
  <c r="I21" i="3" s="1"/>
  <c r="K21" i="3" s="1"/>
  <c r="E24" i="6"/>
  <c r="F21" i="2"/>
  <c r="G21" i="5"/>
  <c r="G21" i="4"/>
  <c r="V21" i="3"/>
  <c r="G21" i="2"/>
  <c r="K22" i="3" l="1"/>
  <c r="L22" i="3" s="1"/>
  <c r="K22" i="4"/>
  <c r="L22" i="4" s="1"/>
  <c r="M22" i="4" s="1"/>
  <c r="U22" i="4" s="1"/>
  <c r="L23" i="2"/>
  <c r="L26" i="6" s="1"/>
  <c r="I22" i="2"/>
  <c r="H25" i="6"/>
  <c r="K22" i="5"/>
  <c r="L22" i="5" s="1"/>
  <c r="N22" i="5" s="1"/>
  <c r="V24" i="6"/>
  <c r="F24" i="6"/>
  <c r="G24" i="6"/>
  <c r="H21" i="5"/>
  <c r="I21" i="5" s="1"/>
  <c r="H21" i="4"/>
  <c r="I21" i="4" s="1"/>
  <c r="K21" i="4" s="1"/>
  <c r="J21" i="3"/>
  <c r="L21" i="3" s="1"/>
  <c r="H21" i="2"/>
  <c r="T23" i="2" l="1"/>
  <c r="T26" i="6" s="1"/>
  <c r="U23" i="2"/>
  <c r="U26" i="6" s="1"/>
  <c r="R23" i="2"/>
  <c r="R26" i="6" s="1"/>
  <c r="Q23" i="2"/>
  <c r="Q26" i="6" s="1"/>
  <c r="N23" i="2"/>
  <c r="N26" i="6" s="1"/>
  <c r="O23" i="2"/>
  <c r="O26" i="6" s="1"/>
  <c r="S23" i="2"/>
  <c r="S26" i="6" s="1"/>
  <c r="M23" i="2"/>
  <c r="M26" i="6" s="1"/>
  <c r="P23" i="2"/>
  <c r="P26" i="6" s="1"/>
  <c r="R22" i="4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 l="1"/>
  <c r="K24" i="6" s="1"/>
  <c r="J21" i="2"/>
  <c r="J24" i="6" s="1"/>
  <c r="J25" i="6"/>
  <c r="L22" i="2"/>
  <c r="L21" i="5"/>
  <c r="N21" i="5" s="1"/>
  <c r="M21" i="4"/>
  <c r="U21" i="4" s="1"/>
  <c r="T21" i="4"/>
  <c r="S21" i="4"/>
  <c r="Q21" i="4"/>
  <c r="R21" i="4"/>
  <c r="P21" i="4"/>
  <c r="O21" i="4"/>
  <c r="L21" i="2" l="1"/>
  <c r="P21" i="2" s="1"/>
  <c r="T22" i="2"/>
  <c r="T25" i="6" s="1"/>
  <c r="N22" i="2"/>
  <c r="N25" i="6" s="1"/>
  <c r="U22" i="2"/>
  <c r="U25" i="6" s="1"/>
  <c r="L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U21" i="5"/>
  <c r="Q21" i="5"/>
  <c r="T21" i="5"/>
  <c r="P21" i="5"/>
  <c r="R21" i="5"/>
  <c r="M21" i="5"/>
  <c r="O21" i="5"/>
  <c r="S21" i="5"/>
  <c r="L24" i="6" l="1"/>
  <c r="T21" i="2"/>
  <c r="Q21" i="2"/>
  <c r="Q24" i="6" s="1"/>
  <c r="N21" i="2"/>
  <c r="N24" i="6" s="1"/>
  <c r="P24" i="6"/>
  <c r="U21" i="2"/>
  <c r="U24" i="6" s="1"/>
  <c r="R21" i="2"/>
  <c r="R24" i="6" s="1"/>
  <c r="M21" i="2"/>
  <c r="M24" i="6" s="1"/>
  <c r="O21" i="2"/>
  <c r="O24" i="6" s="1"/>
  <c r="S21" i="2"/>
  <c r="S24" i="6" s="1"/>
  <c r="T24" i="6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T23" i="6" s="1"/>
  <c r="N20" i="2"/>
  <c r="N23" i="6" s="1"/>
  <c r="L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J18" i="4" l="1"/>
  <c r="L18" i="4" s="1"/>
  <c r="H17" i="4"/>
  <c r="I17" i="4" s="1"/>
  <c r="K17" i="4" s="1"/>
  <c r="L19" i="2"/>
  <c r="I18" i="2"/>
  <c r="J18" i="2" s="1"/>
  <c r="H21" i="6"/>
  <c r="K18" i="3"/>
  <c r="L18" i="3" s="1"/>
  <c r="N18" i="3" s="1"/>
  <c r="J18" i="5"/>
  <c r="L18" i="5" s="1"/>
  <c r="G20" i="6"/>
  <c r="F20" i="6"/>
  <c r="H17" i="5"/>
  <c r="I17" i="5" s="1"/>
  <c r="K17" i="5" s="1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J17" i="4" l="1"/>
  <c r="L17" i="4" s="1"/>
  <c r="N17" i="4" s="1"/>
  <c r="T19" i="2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K16" i="3" l="1"/>
  <c r="L16" i="3" s="1"/>
  <c r="N16" i="3" s="1"/>
  <c r="L21" i="6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6" i="4" s="1"/>
  <c r="L17" i="2"/>
  <c r="N17" i="2" s="1"/>
  <c r="I16" i="2"/>
  <c r="J16" i="2" s="1"/>
  <c r="H19" i="6"/>
  <c r="K16" i="5"/>
  <c r="L16" i="5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M13" i="3" s="1"/>
  <c r="U13" i="3" s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I13" i="2"/>
  <c r="H16" i="6"/>
  <c r="L13" i="5"/>
  <c r="N13" i="5" s="1"/>
  <c r="J13" i="4"/>
  <c r="L13" i="4" s="1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O13" i="3" l="1"/>
  <c r="R13" i="3"/>
  <c r="N13" i="3"/>
  <c r="T13" i="3"/>
  <c r="P13" i="3"/>
  <c r="Q13" i="3"/>
  <c r="S13" i="3"/>
  <c r="J17" i="6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V10" i="4"/>
  <c r="G10" i="4"/>
  <c r="V10" i="3"/>
  <c r="G10" i="3"/>
  <c r="H10" i="3" s="1"/>
  <c r="I10" i="3" s="1"/>
  <c r="F10" i="2"/>
  <c r="V10" i="2"/>
  <c r="G10" i="2"/>
  <c r="H10" i="5" l="1"/>
  <c r="I10" i="5" s="1"/>
  <c r="K10" i="5" s="1"/>
  <c r="M11" i="5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J10" i="5" l="1"/>
  <c r="L10" i="5" s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J10" i="4"/>
  <c r="L10" i="4" s="1"/>
  <c r="L10" i="3"/>
  <c r="E12" i="6"/>
  <c r="V9" i="2"/>
  <c r="G9" i="5"/>
  <c r="G9" i="4"/>
  <c r="G9" i="3"/>
  <c r="G9" i="2"/>
  <c r="O10" i="5" l="1"/>
  <c r="P10" i="5"/>
  <c r="Q10" i="5"/>
  <c r="R10" i="5"/>
  <c r="T10" i="5"/>
  <c r="M10" i="5"/>
  <c r="U10" i="5" s="1"/>
  <c r="S10" i="5"/>
  <c r="A10" i="3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4" i="4" l="1"/>
  <c r="A15" i="2"/>
  <c r="A15" i="4" s="1"/>
  <c r="A14" i="5"/>
  <c r="A17" i="6"/>
  <c r="L9" i="2"/>
  <c r="J12" i="6"/>
  <c r="A15" i="3" l="1"/>
  <c r="A18" i="6"/>
  <c r="A16" i="2"/>
  <c r="A16" i="3" s="1"/>
  <c r="A15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9" i="6" l="1"/>
  <c r="A16" i="4"/>
  <c r="A16" i="5"/>
  <c r="A17" i="2"/>
  <c r="A18" i="2" s="1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17" i="4" l="1"/>
  <c r="A20" i="6"/>
  <c r="A17" i="5"/>
  <c r="A17" i="3"/>
  <c r="A19" i="2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 l="1"/>
  <c r="L7" i="4" s="1"/>
  <c r="N7" i="4" s="1"/>
  <c r="A23" i="2"/>
  <c r="A22" i="5"/>
  <c r="A22" i="4"/>
  <c r="A22" i="3"/>
  <c r="A25" i="6"/>
  <c r="J7" i="5"/>
  <c r="L7" i="5" s="1"/>
  <c r="T7" i="3"/>
  <c r="N7" i="3"/>
  <c r="J11" i="6"/>
  <c r="L8" i="2"/>
  <c r="N8" i="2" s="1"/>
  <c r="M7" i="3"/>
  <c r="U7" i="3" s="1"/>
  <c r="I7" i="2"/>
  <c r="H10" i="6"/>
  <c r="P7" i="3"/>
  <c r="O7" i="3"/>
  <c r="Q7" i="3"/>
  <c r="R7" i="3"/>
  <c r="S7" i="3"/>
  <c r="A6" i="5"/>
  <c r="R7" i="4" l="1"/>
  <c r="P7" i="4"/>
  <c r="Q7" i="4"/>
  <c r="M7" i="4"/>
  <c r="U7" i="4" s="1"/>
  <c r="O7" i="4"/>
  <c r="T7" i="4"/>
  <c r="S7" i="4"/>
  <c r="A24" i="2"/>
  <c r="A26" i="6"/>
  <c r="A23" i="3"/>
  <c r="A23" i="5"/>
  <c r="A23" i="4"/>
  <c r="T7" i="5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A25" i="2" l="1"/>
  <c r="A24" i="5"/>
  <c r="A24" i="3"/>
  <c r="A24" i="4"/>
  <c r="A27" i="6"/>
  <c r="L7" i="2"/>
  <c r="J10" i="6"/>
  <c r="W47" i="2"/>
  <c r="A26" i="2" l="1"/>
  <c r="A25" i="4"/>
  <c r="A28" i="6"/>
  <c r="A25" i="5"/>
  <c r="A25" i="3"/>
  <c r="U7" i="2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47" i="5"/>
  <c r="A27" i="2" l="1"/>
  <c r="A29" i="6"/>
  <c r="A26" i="3"/>
  <c r="A26" i="4"/>
  <c r="A26" i="5"/>
  <c r="B47" i="3"/>
  <c r="A28" i="2" l="1"/>
  <c r="A27" i="5"/>
  <c r="A27" i="4"/>
  <c r="A27" i="3"/>
  <c r="A30" i="6"/>
  <c r="A9" i="6"/>
  <c r="A29" i="2" l="1"/>
  <c r="A28" i="3"/>
  <c r="A28" i="5"/>
  <c r="A28" i="4"/>
  <c r="A31" i="6"/>
  <c r="D47" i="5"/>
  <c r="C47" i="5"/>
  <c r="B47" i="5"/>
  <c r="E6" i="5"/>
  <c r="E47" i="5" s="1"/>
  <c r="A6" i="3"/>
  <c r="A6" i="4"/>
  <c r="W47" i="4"/>
  <c r="D47" i="4"/>
  <c r="C47" i="4"/>
  <c r="B47" i="4"/>
  <c r="E6" i="4"/>
  <c r="W47" i="3"/>
  <c r="D47" i="3"/>
  <c r="C47" i="3"/>
  <c r="E6" i="3"/>
  <c r="E47" i="3" s="1"/>
  <c r="A30" i="2" l="1"/>
  <c r="A29" i="5"/>
  <c r="A29" i="4"/>
  <c r="A29" i="3"/>
  <c r="A32" i="6"/>
  <c r="E47" i="4"/>
  <c r="F6" i="4"/>
  <c r="F47" i="4" s="1"/>
  <c r="G6" i="5"/>
  <c r="G47" i="5" s="1"/>
  <c r="V6" i="5"/>
  <c r="V47" i="5" s="1"/>
  <c r="F6" i="5"/>
  <c r="F47" i="5" s="1"/>
  <c r="V6" i="4"/>
  <c r="V47" i="4" s="1"/>
  <c r="G6" i="4"/>
  <c r="G47" i="4" s="1"/>
  <c r="V6" i="3"/>
  <c r="V47" i="3" s="1"/>
  <c r="F6" i="3"/>
  <c r="F47" i="3" s="1"/>
  <c r="G6" i="3"/>
  <c r="G47" i="3" s="1"/>
  <c r="A31" i="2" l="1"/>
  <c r="A33" i="6"/>
  <c r="A30" i="4"/>
  <c r="A30" i="5"/>
  <c r="A30" i="3"/>
  <c r="H6" i="5"/>
  <c r="H47" i="5" s="1"/>
  <c r="H6" i="4"/>
  <c r="H6" i="3"/>
  <c r="A32" i="2" l="1"/>
  <c r="A31" i="4"/>
  <c r="A31" i="3"/>
  <c r="A31" i="5"/>
  <c r="A34" i="6"/>
  <c r="I6" i="5"/>
  <c r="J6" i="5" s="1"/>
  <c r="I6" i="4"/>
  <c r="H47" i="4"/>
  <c r="I6" i="3"/>
  <c r="H47" i="3"/>
  <c r="A33" i="2" l="1"/>
  <c r="A35" i="6"/>
  <c r="A32" i="5"/>
  <c r="A32" i="4"/>
  <c r="A32" i="3"/>
  <c r="K6" i="5"/>
  <c r="K47" i="5" s="1"/>
  <c r="I47" i="5"/>
  <c r="J47" i="5"/>
  <c r="J6" i="4"/>
  <c r="I47" i="4"/>
  <c r="K6" i="4"/>
  <c r="K47" i="4" s="1"/>
  <c r="K6" i="3"/>
  <c r="K47" i="3" s="1"/>
  <c r="J6" i="3"/>
  <c r="I47" i="3"/>
  <c r="A34" i="2" l="1"/>
  <c r="A36" i="6"/>
  <c r="A33" i="3"/>
  <c r="A33" i="5"/>
  <c r="A33" i="4"/>
  <c r="L6" i="5"/>
  <c r="Q6" i="5" s="1"/>
  <c r="Q47" i="5" s="1"/>
  <c r="J47" i="4"/>
  <c r="L6" i="4"/>
  <c r="J47" i="3"/>
  <c r="L6" i="3"/>
  <c r="N6" i="3" s="1"/>
  <c r="A35" i="2" l="1"/>
  <c r="A34" i="5"/>
  <c r="A34" i="4"/>
  <c r="A37" i="6"/>
  <c r="A34" i="3"/>
  <c r="M6" i="5"/>
  <c r="M47" i="5" s="1"/>
  <c r="R6" i="5"/>
  <c r="R47" i="5" s="1"/>
  <c r="S6" i="5"/>
  <c r="S47" i="5" s="1"/>
  <c r="P6" i="5"/>
  <c r="P47" i="5" s="1"/>
  <c r="L47" i="5"/>
  <c r="O6" i="5"/>
  <c r="O47" i="5" s="1"/>
  <c r="N6" i="5"/>
  <c r="N47" i="5" s="1"/>
  <c r="T6" i="5"/>
  <c r="T47" i="5" s="1"/>
  <c r="T6" i="4"/>
  <c r="N6" i="4"/>
  <c r="N47" i="4" s="1"/>
  <c r="T6" i="3"/>
  <c r="T47" i="3" s="1"/>
  <c r="Q6" i="4"/>
  <c r="Q47" i="4" s="1"/>
  <c r="O6" i="3"/>
  <c r="O47" i="3" s="1"/>
  <c r="R6" i="4"/>
  <c r="R47" i="4" s="1"/>
  <c r="L47" i="4"/>
  <c r="P6" i="4"/>
  <c r="P47" i="4" s="1"/>
  <c r="M6" i="4"/>
  <c r="O6" i="4"/>
  <c r="O47" i="4" s="1"/>
  <c r="S6" i="4"/>
  <c r="S47" i="4" s="1"/>
  <c r="L47" i="3"/>
  <c r="P6" i="3"/>
  <c r="P47" i="3" s="1"/>
  <c r="R6" i="3"/>
  <c r="R47" i="3" s="1"/>
  <c r="Q6" i="3"/>
  <c r="Q47" i="3" s="1"/>
  <c r="N47" i="3"/>
  <c r="M6" i="3"/>
  <c r="S6" i="3"/>
  <c r="S47" i="3" s="1"/>
  <c r="A38" i="6" l="1"/>
  <c r="A36" i="2"/>
  <c r="A35" i="5"/>
  <c r="A35" i="4"/>
  <c r="A35" i="3"/>
  <c r="U6" i="5"/>
  <c r="U47" i="5" s="1"/>
  <c r="M47" i="4"/>
  <c r="U6" i="4"/>
  <c r="U47" i="4" s="1"/>
  <c r="M47" i="3"/>
  <c r="U6" i="3"/>
  <c r="U47" i="3" s="1"/>
  <c r="C47" i="2"/>
  <c r="D47" i="2"/>
  <c r="A37" i="2" l="1"/>
  <c r="A39" i="6"/>
  <c r="A36" i="5"/>
  <c r="A36" i="4"/>
  <c r="A36" i="3"/>
  <c r="E6" i="2"/>
  <c r="F6" i="2" s="1"/>
  <c r="A38" i="2" l="1"/>
  <c r="A40" i="6"/>
  <c r="A37" i="5"/>
  <c r="A37" i="4"/>
  <c r="A37" i="3"/>
  <c r="E47" i="2"/>
  <c r="A39" i="2" l="1"/>
  <c r="A38" i="5"/>
  <c r="A38" i="4"/>
  <c r="A38" i="3"/>
  <c r="A41" i="6"/>
  <c r="F47" i="2"/>
  <c r="V6" i="2"/>
  <c r="G6" i="2"/>
  <c r="A40" i="2" l="1"/>
  <c r="A39" i="5"/>
  <c r="A39" i="4"/>
  <c r="A39" i="3"/>
  <c r="A42" i="6"/>
  <c r="G47" i="2"/>
  <c r="H6" i="2"/>
  <c r="A41" i="2" l="1"/>
  <c r="A43" i="6"/>
  <c r="A40" i="3"/>
  <c r="A40" i="5"/>
  <c r="A40" i="4"/>
  <c r="H47" i="2"/>
  <c r="I6" i="2"/>
  <c r="A42" i="2" l="1"/>
  <c r="A41" i="5"/>
  <c r="A41" i="3"/>
  <c r="A41" i="4"/>
  <c r="A44" i="6"/>
  <c r="I47" i="2"/>
  <c r="K6" i="2"/>
  <c r="J6" i="2"/>
  <c r="A43" i="2" l="1"/>
  <c r="A42" i="4"/>
  <c r="A42" i="3"/>
  <c r="A45" i="6"/>
  <c r="A42" i="5"/>
  <c r="J47" i="2"/>
  <c r="K47" i="2"/>
  <c r="L6" i="2"/>
  <c r="N6" i="2" s="1"/>
  <c r="B47" i="2"/>
  <c r="B50" i="6" s="1"/>
  <c r="A44" i="2" l="1"/>
  <c r="A43" i="4"/>
  <c r="A43" i="3"/>
  <c r="A46" i="6"/>
  <c r="A43" i="5"/>
  <c r="U6" i="2"/>
  <c r="U47" i="2" s="1"/>
  <c r="T6" i="2"/>
  <c r="O6" i="2"/>
  <c r="L47" i="2"/>
  <c r="Q6" i="2"/>
  <c r="V47" i="2"/>
  <c r="R6" i="2"/>
  <c r="P6" i="2"/>
  <c r="M6" i="2"/>
  <c r="S6" i="2"/>
  <c r="A45" i="2" l="1"/>
  <c r="A44" i="3"/>
  <c r="A47" i="6"/>
  <c r="A44" i="5"/>
  <c r="A44" i="4"/>
  <c r="T47" i="2"/>
  <c r="S47" i="2"/>
  <c r="M47" i="2"/>
  <c r="Q47" i="2"/>
  <c r="P47" i="2"/>
  <c r="N47" i="2"/>
  <c r="R47" i="2"/>
  <c r="O47" i="2"/>
  <c r="I9" i="6" l="1"/>
  <c r="S9" i="6"/>
  <c r="V9" i="6"/>
  <c r="E9" i="6"/>
  <c r="W9" i="6"/>
  <c r="N9" i="6"/>
  <c r="R9" i="6"/>
  <c r="Q9" i="6"/>
  <c r="U9" i="6"/>
  <c r="U50" i="6" s="1"/>
  <c r="F9" i="6"/>
  <c r="P9" i="6"/>
  <c r="J9" i="6"/>
  <c r="T9" i="6"/>
  <c r="M9" i="6"/>
  <c r="G9" i="6"/>
  <c r="H9" i="6"/>
  <c r="L9" i="6"/>
  <c r="O9" i="6"/>
  <c r="K9" i="6"/>
  <c r="C50" i="6" l="1"/>
  <c r="G50" i="6"/>
  <c r="E50" i="6"/>
  <c r="H50" i="6"/>
  <c r="V50" i="6"/>
  <c r="N50" i="6"/>
  <c r="P50" i="6"/>
  <c r="K50" i="6"/>
  <c r="L50" i="6"/>
  <c r="J50" i="6"/>
  <c r="F50" i="6"/>
  <c r="D50" i="6"/>
  <c r="I50" i="6"/>
  <c r="R50" i="6"/>
  <c r="S50" i="6"/>
  <c r="Q50" i="6"/>
  <c r="O50" i="6"/>
  <c r="M50" i="6"/>
  <c r="T47" i="4" l="1"/>
  <c r="T50" i="6" l="1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<sst xmlns="http://schemas.openxmlformats.org/spreadsheetml/2006/main" count="139" uniqueCount="39">
  <si>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</si>
  <si>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</si>
  <si>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</si>
  <si>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</si>
  <si>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</si>
  <si>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</si>
  <si>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</si>
  <si>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</si>
  <si>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</si>
  <si>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</si>
  <si>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</si>
  <si>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</si>
  <si>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</si>
  <si>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</si>
  <si>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</si>
  <si>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</si>
  <si>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</si>
  <si>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</si>
  <si>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</si>
  <si>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</si>
  <si>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</si>
  <si>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</si>
  <si>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</si>
  <si>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</si>
  <si>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</si>
  <si>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</si>
  <si>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</si>
  <si>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</si>
  <si>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</si>
  <si>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</si>
  <si>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</si>
  <si>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</si>
  <si>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</si>
  <si>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</si>
  <si>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</si>
  <si>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</si>
  <si>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</si>
  <si>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</si>
  <si>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APRIL 5,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</si>
</sst>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53"/>
  <sheetViews>
    <sheetView tabSelected="1" zoomScaleNormal="100" workbookViewId="0">
      <pane ySplit="7" topLeftCell="A26" activePane="bottomLeft" state="frozen"/>
      <selection pane="bottomLeft" activeCell="A49" sqref="A49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96" s="14" customFormat="1" ht="15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96" s="14" customFormat="1" ht="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96" s="14" customFormat="1" ht="15" customHeight="1" x14ac:dyDescent="0.25">
      <c r="A4" s="25" t="s">
        <v>36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45598</v>
      </c>
      <c r="B26" s="7">
        <f>SUM('Mountaineer:Charles Town'!B23)</f>
        <v>111800401.16</v>
      </c>
      <c r="C26" s="7">
        <f>SUM('Mountaineer:Charles Town'!C23)</f>
        <v>100212465.84999999</v>
      </c>
      <c r="D26" s="7">
        <f>SUM('Mountaineer:Charles Town'!D23)</f>
        <v>1931452.25</v>
      </c>
      <c r="E26" s="7">
        <f>SUM('Mountaineer:Charles Town'!E23)</f>
        <v>9656483.0600000024</v>
      </c>
      <c r="F26" s="7">
        <f>SUM('Mountaineer:Charles Town'!F23)</f>
        <v>386259.31999999995</v>
      </c>
      <c r="G26" s="7">
        <f>SUM('Mountaineer:Charles Town'!G23)</f>
        <v>0</v>
      </c>
      <c r="H26" s="7">
        <f>SUM('Mountaineer:Charles Town'!H23)</f>
        <v>9270223.7400000021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9270223.7400000021</v>
      </c>
      <c r="M26" s="7">
        <f>SUM('Mountaineer:Charles Town'!M23)</f>
        <v>4310654.04</v>
      </c>
      <c r="N26" s="7">
        <f>SUM('Mountaineer:Charles Town'!N23)</f>
        <v>2781067.1500000004</v>
      </c>
      <c r="O26" s="7">
        <f>SUM('Mountaineer:Charles Town'!O23)</f>
        <v>1191223.75</v>
      </c>
      <c r="P26" s="7">
        <f>SUM('Mountaineer:Charles Town'!P23)</f>
        <v>584024.09</v>
      </c>
      <c r="Q26" s="7">
        <f>SUM('Mountaineer:Charles Town'!Q23)</f>
        <v>92702.23000000001</v>
      </c>
      <c r="R26" s="7">
        <f>SUM('Mountaineer:Charles Town'!R23)</f>
        <v>62574.009999999995</v>
      </c>
      <c r="S26" s="7">
        <f>SUM('Mountaineer:Charles Town'!S23)</f>
        <v>62574.009999999995</v>
      </c>
      <c r="T26" s="7">
        <f>SUM('Mountaineer:Charles Town'!T23)</f>
        <v>117765.89</v>
      </c>
      <c r="U26" s="7">
        <f>SUM('Mountaineer:Charles Town'!U23)</f>
        <v>67638.570000000007</v>
      </c>
      <c r="V26" s="7">
        <f>SUM('Mountaineer:Charles Town'!V23)</f>
        <v>7832.3583870674374</v>
      </c>
      <c r="W26" s="5">
        <f>SUM('Mountaineer:Charles Town'!W23)</f>
        <v>4428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45605</v>
      </c>
      <c r="B27" s="7">
        <f>SUM('Mountaineer:Charles Town'!B24)</f>
        <v>102734026.14</v>
      </c>
      <c r="C27" s="7">
        <f>SUM('Mountaineer:Charles Town'!C24)</f>
        <v>92328079.969999999</v>
      </c>
      <c r="D27" s="7">
        <f>SUM('Mountaineer:Charles Town'!D24)</f>
        <v>1656486.05</v>
      </c>
      <c r="E27" s="7">
        <f>SUM('Mountaineer:Charles Town'!E24)</f>
        <v>8749460.120000001</v>
      </c>
      <c r="F27" s="7">
        <f>SUM('Mountaineer:Charles Town'!F24)</f>
        <v>349978.43000000005</v>
      </c>
      <c r="G27" s="7">
        <f>SUM('Mountaineer:Charles Town'!G24)</f>
        <v>0</v>
      </c>
      <c r="H27" s="7">
        <f>SUM('Mountaineer:Charles Town'!H24)</f>
        <v>8399481.6900000013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8399481.6900000013</v>
      </c>
      <c r="M27" s="7">
        <f>SUM('Mountaineer:Charles Town'!M24)</f>
        <v>3905758.98</v>
      </c>
      <c r="N27" s="7">
        <f>SUM('Mountaineer:Charles Town'!N24)</f>
        <v>2519844.5300000003</v>
      </c>
      <c r="O27" s="7">
        <f>SUM('Mountaineer:Charles Town'!O24)</f>
        <v>1079333.3900000001</v>
      </c>
      <c r="P27" s="7">
        <f>SUM('Mountaineer:Charles Town'!P24)</f>
        <v>529167.34</v>
      </c>
      <c r="Q27" s="7">
        <f>SUM('Mountaineer:Charles Town'!Q24)</f>
        <v>83994.81</v>
      </c>
      <c r="R27" s="7">
        <f>SUM('Mountaineer:Charles Town'!R24)</f>
        <v>56696.510000000009</v>
      </c>
      <c r="S27" s="7">
        <f>SUM('Mountaineer:Charles Town'!S24)</f>
        <v>56696.510000000009</v>
      </c>
      <c r="T27" s="7">
        <f>SUM('Mountaineer:Charles Town'!T24)</f>
        <v>107825.93</v>
      </c>
      <c r="U27" s="7">
        <f>SUM('Mountaineer:Charles Town'!U24)</f>
        <v>60163.69</v>
      </c>
      <c r="V27" s="7">
        <f>SUM('Mountaineer:Charles Town'!V24)</f>
        <v>7160.4024821954299</v>
      </c>
      <c r="W27" s="5">
        <f>SUM('Mountaineer:Charles Town'!W24)</f>
        <v>4394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45612</v>
      </c>
      <c r="B28" s="7">
        <f>SUM('Mountaineer:Charles Town'!B25)</f>
        <v>103910202.31</v>
      </c>
      <c r="C28" s="7">
        <f>SUM('Mountaineer:Charles Town'!C25)</f>
        <v>93506823.859999999</v>
      </c>
      <c r="D28" s="7">
        <f>SUM('Mountaineer:Charles Town'!D25)</f>
        <v>1717130.77</v>
      </c>
      <c r="E28" s="7">
        <f>SUM('Mountaineer:Charles Town'!E25)</f>
        <v>8686247.6799999978</v>
      </c>
      <c r="F28" s="7">
        <f>SUM('Mountaineer:Charles Town'!F25)</f>
        <v>347449.91000000003</v>
      </c>
      <c r="G28" s="7">
        <f>SUM('Mountaineer:Charles Town'!G25)</f>
        <v>0</v>
      </c>
      <c r="H28" s="7">
        <f>SUM('Mountaineer:Charles Town'!H25)</f>
        <v>8338797.7699999977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8338797.7699999977</v>
      </c>
      <c r="M28" s="7">
        <f>SUM('Mountaineer:Charles Town'!M25)</f>
        <v>3877540.9699999997</v>
      </c>
      <c r="N28" s="7">
        <f>SUM('Mountaineer:Charles Town'!N25)</f>
        <v>2501639.31</v>
      </c>
      <c r="O28" s="7">
        <f>SUM('Mountaineer:Charles Town'!O25)</f>
        <v>1071535.51</v>
      </c>
      <c r="P28" s="7">
        <f>SUM('Mountaineer:Charles Town'!P25)</f>
        <v>525344.26</v>
      </c>
      <c r="Q28" s="7">
        <f>SUM('Mountaineer:Charles Town'!Q25)</f>
        <v>83387.98000000001</v>
      </c>
      <c r="R28" s="7">
        <f>SUM('Mountaineer:Charles Town'!R25)</f>
        <v>56286.89</v>
      </c>
      <c r="S28" s="7">
        <f>SUM('Mountaineer:Charles Town'!S25)</f>
        <v>56286.89</v>
      </c>
      <c r="T28" s="7">
        <f>SUM('Mountaineer:Charles Town'!T25)</f>
        <v>107266</v>
      </c>
      <c r="U28" s="7">
        <f>SUM('Mountaineer:Charles Town'!U25)</f>
        <v>59509.96</v>
      </c>
      <c r="V28" s="7">
        <f>SUM('Mountaineer:Charles Town'!V25)</f>
        <v>7111.7090378735511</v>
      </c>
      <c r="W28" s="5">
        <f>SUM('Mountaineer:Charles Town'!W25)</f>
        <v>4417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45619</v>
      </c>
      <c r="B29" s="7">
        <f>SUM('Mountaineer:Charles Town'!B26)</f>
        <v>95814500.829999998</v>
      </c>
      <c r="C29" s="7">
        <f>SUM('Mountaineer:Charles Town'!C26)</f>
        <v>86264763.200000003</v>
      </c>
      <c r="D29" s="7">
        <f>SUM('Mountaineer:Charles Town'!D26)</f>
        <v>1641010.23</v>
      </c>
      <c r="E29" s="7">
        <f>SUM('Mountaineer:Charles Town'!E26)</f>
        <v>7908727.399999992</v>
      </c>
      <c r="F29" s="7">
        <f>SUM('Mountaineer:Charles Town'!F26)</f>
        <v>316349.09999999998</v>
      </c>
      <c r="G29" s="7">
        <f>SUM('Mountaineer:Charles Town'!G26)</f>
        <v>0</v>
      </c>
      <c r="H29" s="7">
        <f>SUM('Mountaineer:Charles Town'!H26)</f>
        <v>7592378.2999999924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7592378.2999999924</v>
      </c>
      <c r="M29" s="7">
        <f>SUM('Mountaineer:Charles Town'!M26)</f>
        <v>3530455.9</v>
      </c>
      <c r="N29" s="7">
        <f>SUM('Mountaineer:Charles Town'!N26)</f>
        <v>2277713.52</v>
      </c>
      <c r="O29" s="7">
        <f>SUM('Mountaineer:Charles Town'!O26)</f>
        <v>975620.61</v>
      </c>
      <c r="P29" s="7">
        <f>SUM('Mountaineer:Charles Town'!P26)</f>
        <v>478319.82999999996</v>
      </c>
      <c r="Q29" s="7">
        <f>SUM('Mountaineer:Charles Town'!Q26)</f>
        <v>75923.78</v>
      </c>
      <c r="R29" s="7">
        <f>SUM('Mountaineer:Charles Town'!R26)</f>
        <v>51248.55</v>
      </c>
      <c r="S29" s="7">
        <f>SUM('Mountaineer:Charles Town'!S26)</f>
        <v>51248.55</v>
      </c>
      <c r="T29" s="7">
        <f>SUM('Mountaineer:Charles Town'!T26)</f>
        <v>97423.110000000015</v>
      </c>
      <c r="U29" s="7">
        <f>SUM('Mountaineer:Charles Town'!U26)</f>
        <v>54424.450000000004</v>
      </c>
      <c r="V29" s="7">
        <f>SUM('Mountaineer:Charles Town'!V26)</f>
        <v>6505.9815109083565</v>
      </c>
      <c r="W29" s="5">
        <f>SUM('Mountaineer:Charles Town'!W26)</f>
        <v>4374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45626</v>
      </c>
      <c r="B30" s="7">
        <f>SUM('Mountaineer:Charles Town'!B27)</f>
        <v>114487713.10000001</v>
      </c>
      <c r="C30" s="7">
        <f>SUM('Mountaineer:Charles Town'!C27)</f>
        <v>103079173.56</v>
      </c>
      <c r="D30" s="7">
        <f>SUM('Mountaineer:Charles Town'!D27)</f>
        <v>1673164.92</v>
      </c>
      <c r="E30" s="7">
        <f>SUM('Mountaineer:Charles Town'!E27)</f>
        <v>9735374.620000001</v>
      </c>
      <c r="F30" s="7">
        <f>SUM('Mountaineer:Charles Town'!F27)</f>
        <v>389414.99</v>
      </c>
      <c r="G30" s="7">
        <f>SUM('Mountaineer:Charles Town'!G27)</f>
        <v>0</v>
      </c>
      <c r="H30" s="7">
        <f>SUM('Mountaineer:Charles Town'!H27)</f>
        <v>9345959.6300000008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9345959.6300000008</v>
      </c>
      <c r="M30" s="7">
        <f>SUM('Mountaineer:Charles Town'!M27)</f>
        <v>4345871.22</v>
      </c>
      <c r="N30" s="7">
        <f>SUM('Mountaineer:Charles Town'!N27)</f>
        <v>2803787.9</v>
      </c>
      <c r="O30" s="7">
        <f>SUM('Mountaineer:Charles Town'!O27)</f>
        <v>1200955.81</v>
      </c>
      <c r="P30" s="7">
        <f>SUM('Mountaineer:Charles Town'!P27)</f>
        <v>588795.46</v>
      </c>
      <c r="Q30" s="7">
        <f>SUM('Mountaineer:Charles Town'!Q27)</f>
        <v>93459.6</v>
      </c>
      <c r="R30" s="7">
        <f>SUM('Mountaineer:Charles Town'!R27)</f>
        <v>63085.22</v>
      </c>
      <c r="S30" s="7">
        <f>SUM('Mountaineer:Charles Town'!S27)</f>
        <v>63085.22</v>
      </c>
      <c r="T30" s="7">
        <f>SUM('Mountaineer:Charles Town'!T27)</f>
        <v>120183.38</v>
      </c>
      <c r="U30" s="7">
        <f>SUM('Mountaineer:Charles Town'!U27)</f>
        <v>66735.820000000007</v>
      </c>
      <c r="V30" s="7">
        <f>SUM('Mountaineer:Charles Town'!V27)</f>
        <v>7844.2549061871632</v>
      </c>
      <c r="W30" s="5">
        <f>SUM('Mountaineer:Charles Town'!W27)</f>
        <v>4440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45633</v>
      </c>
      <c r="B31" s="7">
        <f>SUM('Mountaineer:Charles Town'!B28)</f>
        <v>93578284.24000001</v>
      </c>
      <c r="C31" s="7">
        <f>SUM('Mountaineer:Charles Town'!C28)</f>
        <v>84302843.830000013</v>
      </c>
      <c r="D31" s="7">
        <f>SUM('Mountaineer:Charles Town'!D28)</f>
        <v>1593969.9300000002</v>
      </c>
      <c r="E31" s="7">
        <f>SUM('Mountaineer:Charles Town'!E28)</f>
        <v>7681470.4799999958</v>
      </c>
      <c r="F31" s="7">
        <f>SUM('Mountaineer:Charles Town'!F28)</f>
        <v>307258.80999999994</v>
      </c>
      <c r="G31" s="7">
        <f>SUM('Mountaineer:Charles Town'!G28)</f>
        <v>0</v>
      </c>
      <c r="H31" s="7">
        <f>SUM('Mountaineer:Charles Town'!H28)</f>
        <v>7374211.6699999962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7374211.6699999962</v>
      </c>
      <c r="M31" s="7">
        <f>SUM('Mountaineer:Charles Town'!M28)</f>
        <v>3429008.42</v>
      </c>
      <c r="N31" s="7">
        <f>SUM('Mountaineer:Charles Town'!N28)</f>
        <v>2212263.5499999998</v>
      </c>
      <c r="O31" s="7">
        <f>SUM('Mountaineer:Charles Town'!O28)</f>
        <v>947586.20000000007</v>
      </c>
      <c r="P31" s="7">
        <f>SUM('Mountaineer:Charles Town'!P28)</f>
        <v>464575.32999999996</v>
      </c>
      <c r="Q31" s="7">
        <f>SUM('Mountaineer:Charles Town'!Q28)</f>
        <v>73742.109999999986</v>
      </c>
      <c r="R31" s="7">
        <f>SUM('Mountaineer:Charles Town'!R28)</f>
        <v>49775.92</v>
      </c>
      <c r="S31" s="7">
        <f>SUM('Mountaineer:Charles Town'!S28)</f>
        <v>49775.92</v>
      </c>
      <c r="T31" s="7">
        <f>SUM('Mountaineer:Charles Town'!T28)</f>
        <v>94808.709999999992</v>
      </c>
      <c r="U31" s="7">
        <f>SUM('Mountaineer:Charles Town'!U28)</f>
        <v>52675.509999999995</v>
      </c>
      <c r="V31" s="7">
        <f>SUM('Mountaineer:Charles Town'!V28)</f>
        <v>6395.5136791529058</v>
      </c>
      <c r="W31" s="5">
        <f>SUM('Mountaineer:Charles Town'!W28)</f>
        <v>4346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45640</v>
      </c>
      <c r="B32" s="7">
        <f>SUM('Mountaineer:Charles Town'!B29)</f>
        <v>95489063.590000004</v>
      </c>
      <c r="C32" s="7">
        <f>SUM('Mountaineer:Charles Town'!C29)</f>
        <v>86236543.549999997</v>
      </c>
      <c r="D32" s="7">
        <f>SUM('Mountaineer:Charles Town'!D29)</f>
        <v>1470939.5699999998</v>
      </c>
      <c r="E32" s="7">
        <f>SUM('Mountaineer:Charles Town'!E29)</f>
        <v>7781580.4700000025</v>
      </c>
      <c r="F32" s="7">
        <f>SUM('Mountaineer:Charles Town'!F29)</f>
        <v>311263.20999999996</v>
      </c>
      <c r="G32" s="7">
        <f>SUM('Mountaineer:Charles Town'!G29)</f>
        <v>0</v>
      </c>
      <c r="H32" s="7">
        <f>SUM('Mountaineer:Charles Town'!H29)</f>
        <v>7470317.2600000026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7470317.2600000026</v>
      </c>
      <c r="M32" s="7">
        <f>SUM('Mountaineer:Charles Town'!M29)</f>
        <v>3473697.52</v>
      </c>
      <c r="N32" s="7">
        <f>SUM('Mountaineer:Charles Town'!N29)</f>
        <v>2241095.15</v>
      </c>
      <c r="O32" s="7">
        <f>SUM('Mountaineer:Charles Town'!O29)</f>
        <v>959935.76</v>
      </c>
      <c r="P32" s="7">
        <f>SUM('Mountaineer:Charles Town'!P29)</f>
        <v>470629.99</v>
      </c>
      <c r="Q32" s="7">
        <f>SUM('Mountaineer:Charles Town'!Q29)</f>
        <v>74703.179999999993</v>
      </c>
      <c r="R32" s="7">
        <f>SUM('Mountaineer:Charles Town'!R29)</f>
        <v>50424.65</v>
      </c>
      <c r="S32" s="7">
        <f>SUM('Mountaineer:Charles Town'!S29)</f>
        <v>50424.65</v>
      </c>
      <c r="T32" s="7">
        <f>SUM('Mountaineer:Charles Town'!T29)</f>
        <v>94543.06</v>
      </c>
      <c r="U32" s="7">
        <f>SUM('Mountaineer:Charles Town'!U29)</f>
        <v>54863.299999999996</v>
      </c>
      <c r="V32" s="7">
        <f>SUM('Mountaineer:Charles Town'!V29)</f>
        <v>6412.7329322132264</v>
      </c>
      <c r="W32" s="5">
        <f>SUM('Mountaineer:Charles Town'!W29)</f>
        <v>4356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45647</v>
      </c>
      <c r="B33" s="7">
        <f>SUM('Mountaineer:Charles Town'!B30)</f>
        <v>88594987.780000001</v>
      </c>
      <c r="C33" s="7">
        <f>SUM('Mountaineer:Charles Town'!C30)</f>
        <v>79733041.860000014</v>
      </c>
      <c r="D33" s="7">
        <f>SUM('Mountaineer:Charles Town'!D30)</f>
        <v>1459142.19</v>
      </c>
      <c r="E33" s="7">
        <f>SUM('Mountaineer:Charles Town'!E30)</f>
        <v>7402803.7299999893</v>
      </c>
      <c r="F33" s="7">
        <f>SUM('Mountaineer:Charles Town'!F30)</f>
        <v>296112.17000000004</v>
      </c>
      <c r="G33" s="7">
        <f>SUM('Mountaineer:Charles Town'!G30)</f>
        <v>0</v>
      </c>
      <c r="H33" s="7">
        <f>SUM('Mountaineer:Charles Town'!H30)</f>
        <v>7106691.5599999893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7106691.5599999893</v>
      </c>
      <c r="M33" s="7">
        <f>SUM('Mountaineer:Charles Town'!M30)</f>
        <v>3304611.58</v>
      </c>
      <c r="N33" s="7">
        <f>SUM('Mountaineer:Charles Town'!N30)</f>
        <v>2132007.4500000002</v>
      </c>
      <c r="O33" s="7">
        <f>SUM('Mountaineer:Charles Town'!O30)</f>
        <v>913209.86</v>
      </c>
      <c r="P33" s="7">
        <f>SUM('Mountaineer:Charles Town'!P30)</f>
        <v>447721.56999999995</v>
      </c>
      <c r="Q33" s="7">
        <f>SUM('Mountaineer:Charles Town'!Q30)</f>
        <v>71066.92</v>
      </c>
      <c r="R33" s="7">
        <f>SUM('Mountaineer:Charles Town'!R30)</f>
        <v>47970.17</v>
      </c>
      <c r="S33" s="7">
        <f>SUM('Mountaineer:Charles Town'!S30)</f>
        <v>47970.17</v>
      </c>
      <c r="T33" s="7">
        <f>SUM('Mountaineer:Charles Town'!T30)</f>
        <v>90150.720000000001</v>
      </c>
      <c r="U33" s="7">
        <f>SUM('Mountaineer:Charles Town'!U30)</f>
        <v>51983.12</v>
      </c>
      <c r="V33" s="7">
        <f>SUM('Mountaineer:Charles Town'!V30)</f>
        <v>6090.372331020867</v>
      </c>
      <c r="W33" s="5">
        <f>SUM('Mountaineer:Charles Town'!W30)</f>
        <v>4383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45654</v>
      </c>
      <c r="B34" s="7">
        <f>SUM('Mountaineer:Charles Town'!B31)</f>
        <v>130561071.12</v>
      </c>
      <c r="C34" s="7">
        <f>SUM('Mountaineer:Charles Town'!C31)</f>
        <v>117456818.94999999</v>
      </c>
      <c r="D34" s="7">
        <f>SUM('Mountaineer:Charles Town'!D31)</f>
        <v>1891440.33</v>
      </c>
      <c r="E34" s="7">
        <f>SUM('Mountaineer:Charles Town'!E31)</f>
        <v>11212811.840000005</v>
      </c>
      <c r="F34" s="7">
        <f>SUM('Mountaineer:Charles Town'!F31)</f>
        <v>448512.47</v>
      </c>
      <c r="G34" s="7">
        <f>SUM('Mountaineer:Charles Town'!G31)</f>
        <v>0</v>
      </c>
      <c r="H34" s="7">
        <f>SUM('Mountaineer:Charles Town'!H31)</f>
        <v>10764299.370000005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10764299.370000005</v>
      </c>
      <c r="M34" s="7">
        <f>SUM('Mountaineer:Charles Town'!M31)</f>
        <v>5005399.2200000007</v>
      </c>
      <c r="N34" s="7">
        <f>SUM('Mountaineer:Charles Town'!N31)</f>
        <v>3229289.7800000003</v>
      </c>
      <c r="O34" s="7">
        <f>SUM('Mountaineer:Charles Town'!O31)</f>
        <v>1383212.46</v>
      </c>
      <c r="P34" s="7">
        <f>SUM('Mountaineer:Charles Town'!P31)</f>
        <v>678150.8600000001</v>
      </c>
      <c r="Q34" s="7">
        <f>SUM('Mountaineer:Charles Town'!Q31)</f>
        <v>107643.01</v>
      </c>
      <c r="R34" s="7">
        <f>SUM('Mountaineer:Charles Town'!R31)</f>
        <v>72659.010000000009</v>
      </c>
      <c r="S34" s="7">
        <f>SUM('Mountaineer:Charles Town'!S31)</f>
        <v>72659.010000000009</v>
      </c>
      <c r="T34" s="7">
        <f>SUM('Mountaineer:Charles Town'!T31)</f>
        <v>118061.53</v>
      </c>
      <c r="U34" s="7">
        <f>SUM('Mountaineer:Charles Town'!U31)</f>
        <v>97224.489999999991</v>
      </c>
      <c r="V34" s="7">
        <f>SUM('Mountaineer:Charles Town'!V31)</f>
        <v>9147.6015304589</v>
      </c>
      <c r="W34" s="5">
        <f>SUM('Mountaineer:Charles Town'!W31)</f>
        <v>4433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45661</v>
      </c>
      <c r="B35" s="7">
        <f>SUM('Mountaineer:Charles Town'!B32)</f>
        <v>133060680.95000002</v>
      </c>
      <c r="C35" s="7">
        <f>SUM('Mountaineer:Charles Town'!C32)</f>
        <v>120041918.45999999</v>
      </c>
      <c r="D35" s="7">
        <f>SUM('Mountaineer:Charles Town'!D32)</f>
        <v>2122878.61</v>
      </c>
      <c r="E35" s="7">
        <f>SUM('Mountaineer:Charles Town'!E32)</f>
        <v>10895883.880000014</v>
      </c>
      <c r="F35" s="7">
        <f>SUM('Mountaineer:Charles Town'!F32)</f>
        <v>390256.49</v>
      </c>
      <c r="G35" s="7">
        <f>SUM('Mountaineer:Charles Town'!G32)</f>
        <v>45578.86</v>
      </c>
      <c r="H35" s="7">
        <f>SUM('Mountaineer:Charles Town'!H32)</f>
        <v>10460048.530000012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10460048.530000012</v>
      </c>
      <c r="M35" s="7">
        <f>SUM('Mountaineer:Charles Town'!M32)</f>
        <v>4863922.5599999996</v>
      </c>
      <c r="N35" s="7">
        <f>SUM('Mountaineer:Charles Town'!N32)</f>
        <v>3138014.5999999996</v>
      </c>
      <c r="O35" s="7">
        <f>SUM('Mountaineer:Charles Town'!O32)</f>
        <v>1344116.24</v>
      </c>
      <c r="P35" s="7">
        <f>SUM('Mountaineer:Charles Town'!P32)</f>
        <v>658983.05000000005</v>
      </c>
      <c r="Q35" s="7">
        <f>SUM('Mountaineer:Charles Town'!Q32)</f>
        <v>104600.48</v>
      </c>
      <c r="R35" s="7">
        <f>SUM('Mountaineer:Charles Town'!R32)</f>
        <v>70605.320000000007</v>
      </c>
      <c r="S35" s="7">
        <f>SUM('Mountaineer:Charles Town'!S32)</f>
        <v>70605.320000000007</v>
      </c>
      <c r="T35" s="7">
        <f>SUM('Mountaineer:Charles Town'!T32)</f>
        <v>104600.48</v>
      </c>
      <c r="U35" s="7">
        <f>SUM('Mountaineer:Charles Town'!U32)</f>
        <v>104600.48</v>
      </c>
      <c r="V35" s="7">
        <f>SUM('Mountaineer:Charles Town'!V32)</f>
        <v>8827.1368453520718</v>
      </c>
      <c r="W35" s="5">
        <f>SUM('Mountaineer:Charles Town'!W32)</f>
        <v>4449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45668</v>
      </c>
      <c r="B36" s="7">
        <f>SUM('Mountaineer:Charles Town'!B33)</f>
        <v>73431516.370000005</v>
      </c>
      <c r="C36" s="7">
        <f>SUM('Mountaineer:Charles Town'!C33)</f>
        <v>66006748.759999998</v>
      </c>
      <c r="D36" s="7">
        <f>SUM('Mountaineer:Charles Town'!D33)</f>
        <v>1322762.94</v>
      </c>
      <c r="E36" s="7">
        <f>SUM('Mountaineer:Charles Town'!E33)</f>
        <v>6102004.6699999962</v>
      </c>
      <c r="F36" s="7">
        <f>SUM('Mountaineer:Charles Town'!F33)</f>
        <v>95964.87</v>
      </c>
      <c r="G36" s="7">
        <f>SUM('Mountaineer:Charles Town'!G33)</f>
        <v>148115.32</v>
      </c>
      <c r="H36" s="7">
        <f>SUM('Mountaineer:Charles Town'!H33)</f>
        <v>5857924.4799999967</v>
      </c>
      <c r="I36" s="7">
        <f>SUM('Mountaineer:Charles Town'!I33)</f>
        <v>63771.73</v>
      </c>
      <c r="J36" s="7">
        <f>SUM('Mountaineer:Charles Town'!J33)</f>
        <v>39666.019999999997</v>
      </c>
      <c r="K36" s="7">
        <f>SUM('Mountaineer:Charles Town'!K33)</f>
        <v>24105.71</v>
      </c>
      <c r="L36" s="18">
        <f>SUM('Mountaineer:Charles Town'!L33)</f>
        <v>5794152.7499999963</v>
      </c>
      <c r="M36" s="7">
        <f>SUM('Mountaineer:Charles Town'!M33)</f>
        <v>2668453.48</v>
      </c>
      <c r="N36" s="7">
        <f>SUM('Mountaineer:Charles Town'!N33)</f>
        <v>1566062.13</v>
      </c>
      <c r="O36" s="7">
        <f>SUM('Mountaineer:Charles Town'!O33)</f>
        <v>960926.09999999986</v>
      </c>
      <c r="P36" s="7">
        <f>SUM('Mountaineer:Charles Town'!P33)</f>
        <v>349535.1</v>
      </c>
      <c r="Q36" s="7">
        <f>SUM('Mountaineer:Charles Town'!Q33)</f>
        <v>55071.8</v>
      </c>
      <c r="R36" s="7">
        <f>SUM('Mountaineer:Charles Town'!R33)</f>
        <v>39110.54</v>
      </c>
      <c r="S36" s="7">
        <f>SUM('Mountaineer:Charles Town'!S33)</f>
        <v>39110.54</v>
      </c>
      <c r="T36" s="7">
        <f>SUM('Mountaineer:Charles Town'!T33)</f>
        <v>57941.53</v>
      </c>
      <c r="U36" s="7">
        <f>SUM('Mountaineer:Charles Town'!U33)</f>
        <v>57941.53</v>
      </c>
      <c r="V36" s="7">
        <f>SUM('Mountaineer:Charles Town'!V33)</f>
        <v>4954.9540179072928</v>
      </c>
      <c r="W36" s="5">
        <f>SUM('Mountaineer:Charles Town'!W33)</f>
        <v>4185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45675</v>
      </c>
      <c r="B37" s="7">
        <f>SUM('Mountaineer:Charles Town'!B34)</f>
        <v>95508877.149999991</v>
      </c>
      <c r="C37" s="7">
        <f>SUM('Mountaineer:Charles Town'!C34)</f>
        <v>85791486.390000001</v>
      </c>
      <c r="D37" s="7">
        <f>SUM('Mountaineer:Charles Town'!D34)</f>
        <v>1608883.92</v>
      </c>
      <c r="E37" s="7">
        <f>SUM('Mountaineer:Charles Town'!E34)</f>
        <v>8108506.8399999924</v>
      </c>
      <c r="F37" s="7">
        <f>SUM('Mountaineer:Charles Town'!F34)</f>
        <v>138864.51</v>
      </c>
      <c r="G37" s="7">
        <f>SUM('Mountaineer:Charles Town'!G34)</f>
        <v>185475.77</v>
      </c>
      <c r="H37" s="7">
        <f>SUM('Mountaineer:Charles Town'!H34)</f>
        <v>7784166.5599999931</v>
      </c>
      <c r="I37" s="7">
        <f>SUM('Mountaineer:Charles Town'!I34)</f>
        <v>445141.86</v>
      </c>
      <c r="J37" s="7">
        <f>SUM('Mountaineer:Charles Town'!J34)</f>
        <v>276878.24</v>
      </c>
      <c r="K37" s="7">
        <f>SUM('Mountaineer:Charles Town'!K34)</f>
        <v>168263.62</v>
      </c>
      <c r="L37" s="18">
        <f>SUM('Mountaineer:Charles Town'!L34)</f>
        <v>7339024.6999999927</v>
      </c>
      <c r="M37" s="7">
        <f>SUM('Mountaineer:Charles Town'!M34)</f>
        <v>3232364.04</v>
      </c>
      <c r="N37" s="7">
        <f>SUM('Mountaineer:Charles Town'!N34)</f>
        <v>999824.45000000007</v>
      </c>
      <c r="O37" s="7">
        <f>SUM('Mountaineer:Charles Town'!O34)</f>
        <v>2453430.96</v>
      </c>
      <c r="P37" s="7">
        <f>SUM('Mountaineer:Charles Town'!P34)</f>
        <v>354189.08999999997</v>
      </c>
      <c r="Q37" s="7">
        <f>SUM('Mountaineer:Charles Town'!Q34)</f>
        <v>53358.86</v>
      </c>
      <c r="R37" s="7">
        <f>SUM('Mountaineer:Charles Town'!R34)</f>
        <v>49538.41</v>
      </c>
      <c r="S37" s="7">
        <f>SUM('Mountaineer:Charles Town'!S34)</f>
        <v>49538.41</v>
      </c>
      <c r="T37" s="7">
        <f>SUM('Mountaineer:Charles Town'!T34)</f>
        <v>73390.25</v>
      </c>
      <c r="U37" s="7">
        <f>SUM('Mountaineer:Charles Town'!U34)</f>
        <v>73390.23</v>
      </c>
      <c r="V37" s="7">
        <f>SUM('Mountaineer:Charles Town'!V34)</f>
        <v>6722.7771788077889</v>
      </c>
      <c r="W37" s="5">
        <f>SUM('Mountaineer:Charles Town'!W34)</f>
        <v>4323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45682</v>
      </c>
      <c r="B38" s="7">
        <f>SUM('Mountaineer:Charles Town'!B35)</f>
        <v>94944994.420000017</v>
      </c>
      <c r="C38" s="7">
        <f>SUM('Mountaineer:Charles Town'!C35)</f>
        <v>85711610.609999999</v>
      </c>
      <c r="D38" s="7">
        <f>SUM('Mountaineer:Charles Town'!D35)</f>
        <v>1596921.37</v>
      </c>
      <c r="E38" s="7">
        <f>SUM('Mountaineer:Charles Town'!E35)</f>
        <v>7636462.4400000079</v>
      </c>
      <c r="F38" s="7">
        <f>SUM('Mountaineer:Charles Town'!F35)</f>
        <v>142177.98000000001</v>
      </c>
      <c r="G38" s="7">
        <f>SUM('Mountaineer:Charles Town'!G35)</f>
        <v>163280.50999999998</v>
      </c>
      <c r="H38" s="7">
        <f>SUM('Mountaineer:Charles Town'!H35)</f>
        <v>7331003.9500000086</v>
      </c>
      <c r="I38" s="7">
        <f>SUM('Mountaineer:Charles Town'!I35)</f>
        <v>391873.26</v>
      </c>
      <c r="J38" s="7">
        <f>SUM('Mountaineer:Charles Town'!J35)</f>
        <v>243745.17</v>
      </c>
      <c r="K38" s="7">
        <f>SUM('Mountaineer:Charles Town'!K35)</f>
        <v>148128.09</v>
      </c>
      <c r="L38" s="18">
        <f>SUM('Mountaineer:Charles Town'!L35)</f>
        <v>6939130.6900000088</v>
      </c>
      <c r="M38" s="7">
        <f>SUM('Mountaineer:Charles Town'!M35)</f>
        <v>3067987.1100000003</v>
      </c>
      <c r="N38" s="7">
        <f>SUM('Mountaineer:Charles Town'!N35)</f>
        <v>1023681.42</v>
      </c>
      <c r="O38" s="7">
        <f>SUM('Mountaineer:Charles Town'!O35)</f>
        <v>2221304.2399999998</v>
      </c>
      <c r="P38" s="7">
        <f>SUM('Mountaineer:Charles Town'!P35)</f>
        <v>341940.03</v>
      </c>
      <c r="Q38" s="7">
        <f>SUM('Mountaineer:Charles Town'!Q35)</f>
        <v>51757.009999999995</v>
      </c>
      <c r="R38" s="7">
        <f>SUM('Mountaineer:Charles Town'!R35)</f>
        <v>46839.13</v>
      </c>
      <c r="S38" s="7">
        <f>SUM('Mountaineer:Charles Town'!S35)</f>
        <v>46839.13</v>
      </c>
      <c r="T38" s="7">
        <f>SUM('Mountaineer:Charles Town'!T35)</f>
        <v>69391.320000000007</v>
      </c>
      <c r="U38" s="7">
        <f>SUM('Mountaineer:Charles Town'!U35)</f>
        <v>69391.3</v>
      </c>
      <c r="V38" s="7">
        <f>SUM('Mountaineer:Charles Town'!V35)</f>
        <v>6405.2194358968227</v>
      </c>
      <c r="W38" s="5">
        <f>SUM('Mountaineer:Charles Town'!W35)</f>
        <v>4326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45689</v>
      </c>
      <c r="B39" s="7">
        <f>SUM('Mountaineer:Charles Town'!B36)</f>
        <v>105748763.82999998</v>
      </c>
      <c r="C39" s="7">
        <f>SUM('Mountaineer:Charles Town'!C36)</f>
        <v>94864010.520000011</v>
      </c>
      <c r="D39" s="7">
        <f>SUM('Mountaineer:Charles Town'!D36)</f>
        <v>1700630.33</v>
      </c>
      <c r="E39" s="7">
        <f>SUM('Mountaineer:Charles Town'!E36)</f>
        <v>9184122.9799999855</v>
      </c>
      <c r="F39" s="7">
        <f>SUM('Mountaineer:Charles Town'!F36)</f>
        <v>160088.25</v>
      </c>
      <c r="G39" s="7">
        <f>SUM('Mountaineer:Charles Town'!G36)</f>
        <v>207276.66</v>
      </c>
      <c r="H39" s="7">
        <f>SUM('Mountaineer:Charles Town'!H36)</f>
        <v>8816758.0699999854</v>
      </c>
      <c r="I39" s="7">
        <f>SUM('Mountaineer:Charles Town'!I36)</f>
        <v>497464.01</v>
      </c>
      <c r="J39" s="7">
        <f>SUM('Mountaineer:Charles Town'!J36)</f>
        <v>309422.61</v>
      </c>
      <c r="K39" s="7">
        <f>SUM('Mountaineer:Charles Town'!K36)</f>
        <v>188041.4</v>
      </c>
      <c r="L39" s="18">
        <f>SUM('Mountaineer:Charles Town'!L36)</f>
        <v>8319294.0599999866</v>
      </c>
      <c r="M39" s="7">
        <f>SUM('Mountaineer:Charles Town'!M36)</f>
        <v>3666998.83</v>
      </c>
      <c r="N39" s="7">
        <f>SUM('Mountaineer:Charles Town'!N36)</f>
        <v>1152635.3799999999</v>
      </c>
      <c r="O39" s="7">
        <f>SUM('Mountaineer:Charles Town'!O36)</f>
        <v>2756924.62</v>
      </c>
      <c r="P39" s="7">
        <f>SUM('Mountaineer:Charles Town'!P36)</f>
        <v>403231.79</v>
      </c>
      <c r="Q39" s="7">
        <f>SUM('Mountaineer:Charles Town'!Q36)</f>
        <v>60807.06</v>
      </c>
      <c r="R39" s="7">
        <f>SUM('Mountaineer:Charles Town'!R36)</f>
        <v>56155.25</v>
      </c>
      <c r="S39" s="7">
        <f>SUM('Mountaineer:Charles Town'!S36)</f>
        <v>56155.25</v>
      </c>
      <c r="T39" s="7">
        <f>SUM('Mountaineer:Charles Town'!T36)</f>
        <v>83192.929999999993</v>
      </c>
      <c r="U39" s="7">
        <f>SUM('Mountaineer:Charles Town'!U36)</f>
        <v>83192.950000000012</v>
      </c>
      <c r="V39" s="7">
        <f>SUM('Mountaineer:Charles Town'!V36)</f>
        <v>7647.6361075674904</v>
      </c>
      <c r="W39" s="5">
        <f>SUM('Mountaineer:Charles Town'!W36)</f>
        <v>4318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Mountaineer!A37</f>
        <v>45696</v>
      </c>
      <c r="B40" s="7">
        <f>SUM('Mountaineer:Charles Town'!B37)</f>
        <v>99310712.340000004</v>
      </c>
      <c r="C40" s="7">
        <f>SUM('Mountaineer:Charles Town'!C37)</f>
        <v>89824574.38000001</v>
      </c>
      <c r="D40" s="7">
        <f>SUM('Mountaineer:Charles Town'!D37)</f>
        <v>1644201.37</v>
      </c>
      <c r="E40" s="7">
        <f>SUM('Mountaineer:Charles Town'!E37)</f>
        <v>7841936.5900000026</v>
      </c>
      <c r="F40" s="7">
        <f>SUM('Mountaineer:Charles Town'!F37)</f>
        <v>154031.57</v>
      </c>
      <c r="G40" s="7">
        <f>SUM('Mountaineer:Charles Town'!G37)</f>
        <v>159645.89000000001</v>
      </c>
      <c r="H40" s="7">
        <f>SUM('Mountaineer:Charles Town'!H37)</f>
        <v>7528259.1300000027</v>
      </c>
      <c r="I40" s="7">
        <f>SUM('Mountaineer:Charles Town'!I37)</f>
        <v>383150.14</v>
      </c>
      <c r="J40" s="7">
        <f>SUM('Mountaineer:Charles Town'!J37)</f>
        <v>238319.39</v>
      </c>
      <c r="K40" s="7">
        <f>SUM('Mountaineer:Charles Town'!K37)</f>
        <v>144830.75</v>
      </c>
      <c r="L40" s="18">
        <f>SUM('Mountaineer:Charles Town'!L37)</f>
        <v>7145108.9900000021</v>
      </c>
      <c r="M40" s="7">
        <f>SUM('Mountaineer:Charles Town'!M37)</f>
        <v>3167299.87</v>
      </c>
      <c r="N40" s="7">
        <f>SUM('Mountaineer:Charles Town'!N37)</f>
        <v>1109027.3599999999</v>
      </c>
      <c r="O40" s="7">
        <f>SUM('Mountaineer:Charles Town'!O37)</f>
        <v>2218174.89</v>
      </c>
      <c r="P40" s="7">
        <f>SUM('Mountaineer:Charles Town'!P37)</f>
        <v>357036.38</v>
      </c>
      <c r="Q40" s="7">
        <f>SUM('Mountaineer:Charles Town'!Q37)</f>
        <v>54209.33</v>
      </c>
      <c r="R40" s="7">
        <f>SUM('Mountaineer:Charles Town'!R37)</f>
        <v>48229.49</v>
      </c>
      <c r="S40" s="7">
        <f>SUM('Mountaineer:Charles Town'!S37)</f>
        <v>48229.49</v>
      </c>
      <c r="T40" s="7">
        <f>SUM('Mountaineer:Charles Town'!T37)</f>
        <v>71451.100000000006</v>
      </c>
      <c r="U40" s="7">
        <f>SUM('Mountaineer:Charles Town'!U37)</f>
        <v>71451.08</v>
      </c>
      <c r="V40" s="7">
        <f>SUM('Mountaineer:Charles Town'!V37)</f>
        <v>6710.0768627026609</v>
      </c>
      <c r="W40" s="5">
        <f>SUM('Mountaineer:Charles Town'!W37)</f>
        <v>4311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Mountaineer!A38</f>
        <v>45703</v>
      </c>
      <c r="B41" s="7">
        <f>SUM('Mountaineer:Charles Town'!B38)</f>
        <v>100680656.36</v>
      </c>
      <c r="C41" s="7">
        <f>SUM('Mountaineer:Charles Town'!C38)</f>
        <v>90766888.780000001</v>
      </c>
      <c r="D41" s="7">
        <f>SUM('Mountaineer:Charles Town'!D38)</f>
        <v>1557277.8800000001</v>
      </c>
      <c r="E41" s="7">
        <f>SUM('Mountaineer:Charles Town'!E38)</f>
        <v>8356489.6999999965</v>
      </c>
      <c r="F41" s="7">
        <f>SUM('Mountaineer:Charles Town'!F38)</f>
        <v>146246.23000000001</v>
      </c>
      <c r="G41" s="7">
        <f>SUM('Mountaineer:Charles Town'!G38)</f>
        <v>188013.37999999998</v>
      </c>
      <c r="H41" s="7">
        <f>SUM('Mountaineer:Charles Town'!H38)</f>
        <v>8022230.0899999961</v>
      </c>
      <c r="I41" s="7">
        <f>SUM('Mountaineer:Charles Town'!I38)</f>
        <v>451232.06</v>
      </c>
      <c r="J41" s="7">
        <f>SUM('Mountaineer:Charles Town'!J38)</f>
        <v>280666.34000000003</v>
      </c>
      <c r="K41" s="7">
        <f>SUM('Mountaineer:Charles Town'!K38)</f>
        <v>170565.72</v>
      </c>
      <c r="L41" s="18">
        <f>SUM('Mountaineer:Charles Town'!L38)</f>
        <v>7570998.0299999956</v>
      </c>
      <c r="M41" s="7">
        <f>SUM('Mountaineer:Charles Town'!M38)</f>
        <v>3337765.09</v>
      </c>
      <c r="N41" s="7">
        <f>SUM('Mountaineer:Charles Town'!N38)</f>
        <v>1052972.8700000001</v>
      </c>
      <c r="O41" s="7">
        <f>SUM('Mountaineer:Charles Town'!O38)</f>
        <v>2503903.64</v>
      </c>
      <c r="P41" s="7">
        <f>SUM('Mountaineer:Charles Town'!P38)</f>
        <v>367323.48</v>
      </c>
      <c r="Q41" s="7">
        <f>SUM('Mountaineer:Charles Town'!Q38)</f>
        <v>55404.53</v>
      </c>
      <c r="R41" s="7">
        <f>SUM('Mountaineer:Charles Town'!R38)</f>
        <v>51104.24</v>
      </c>
      <c r="S41" s="7">
        <f>SUM('Mountaineer:Charles Town'!S38)</f>
        <v>51104.24</v>
      </c>
      <c r="T41" s="7">
        <f>SUM('Mountaineer:Charles Town'!T38)</f>
        <v>75709.959999999992</v>
      </c>
      <c r="U41" s="7">
        <f>SUM('Mountaineer:Charles Town'!U38)</f>
        <v>75709.98</v>
      </c>
      <c r="V41" s="7">
        <f>SUM('Mountaineer:Charles Town'!V38)</f>
        <v>7228.3528972081622</v>
      </c>
      <c r="W41" s="5">
        <f>SUM('Mountaineer:Charles Town'!W38)</f>
        <v>4086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Mountaineer!A39</f>
        <v>45710</v>
      </c>
      <c r="B42" s="7">
        <f>SUM('Mountaineer:Charles Town'!B39)</f>
        <v>113941701.50999999</v>
      </c>
      <c r="C42" s="7">
        <f>SUM('Mountaineer:Charles Town'!C39)</f>
        <v>102693644.65000001</v>
      </c>
      <c r="D42" s="7">
        <f>SUM('Mountaineer:Charles Town'!D39)</f>
        <v>1856602.46</v>
      </c>
      <c r="E42" s="7">
        <f>SUM('Mountaineer:Charles Town'!E39)</f>
        <v>9391454.3999999985</v>
      </c>
      <c r="F42" s="7">
        <f>SUM('Mountaineer:Charles Town'!F39)</f>
        <v>158898.84999999998</v>
      </c>
      <c r="G42" s="7">
        <f>SUM('Mountaineer:Charles Town'!G39)</f>
        <v>216759.3</v>
      </c>
      <c r="H42" s="7">
        <f>SUM('Mountaineer:Charles Town'!H39)</f>
        <v>9015796.2499999981</v>
      </c>
      <c r="I42" s="7">
        <f>SUM('Mountaineer:Charles Town'!I39)</f>
        <v>520222.32</v>
      </c>
      <c r="J42" s="7">
        <f>SUM('Mountaineer:Charles Town'!J39)</f>
        <v>323578.28000000003</v>
      </c>
      <c r="K42" s="7">
        <f>SUM('Mountaineer:Charles Town'!K39)</f>
        <v>196644.04</v>
      </c>
      <c r="L42" s="18">
        <f>SUM('Mountaineer:Charles Town'!L39)</f>
        <v>8495573.9299999978</v>
      </c>
      <c r="M42" s="7">
        <f>SUM('Mountaineer:Charles Town'!M39)</f>
        <v>3739751.84</v>
      </c>
      <c r="N42" s="7">
        <f>SUM('Mountaineer:Charles Town'!N39)</f>
        <v>1144071.92</v>
      </c>
      <c r="O42" s="7">
        <f>SUM('Mountaineer:Charles Town'!O39)</f>
        <v>2856795.57</v>
      </c>
      <c r="P42" s="7">
        <f>SUM('Mountaineer:Charles Town'!P39)</f>
        <v>408807.13</v>
      </c>
      <c r="Q42" s="7">
        <f>SUM('Mountaineer:Charles Town'!Q39)</f>
        <v>61545.729999999996</v>
      </c>
      <c r="R42" s="7">
        <f>SUM('Mountaineer:Charles Town'!R39)</f>
        <v>57345.14</v>
      </c>
      <c r="S42" s="7">
        <f>SUM('Mountaineer:Charles Town'!S39)</f>
        <v>57345.14</v>
      </c>
      <c r="T42" s="7">
        <f>SUM('Mountaineer:Charles Town'!T39)</f>
        <v>84955.73</v>
      </c>
      <c r="U42" s="7">
        <f>SUM('Mountaineer:Charles Town'!U39)</f>
        <v>84955.73</v>
      </c>
      <c r="V42" s="7">
        <f>SUM('Mountaineer:Charles Town'!V39)</f>
        <v>7817.3590231155704</v>
      </c>
      <c r="W42" s="5">
        <f>SUM('Mountaineer:Charles Town'!W39)</f>
        <v>4258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Mountaineer!A40</f>
        <v>45717</v>
      </c>
      <c r="B43" s="7">
        <f>SUM('Mountaineer:Charles Town'!B40)</f>
        <v>120174790.14</v>
      </c>
      <c r="C43" s="7">
        <f>SUM('Mountaineer:Charles Town'!C40)</f>
        <v>108301864.44</v>
      </c>
      <c r="D43" s="7">
        <f>SUM('Mountaineer:Charles Town'!D40)</f>
        <v>2025748.8399999999</v>
      </c>
      <c r="E43" s="7">
        <f>SUM('Mountaineer:Charles Town'!E40)</f>
        <v>9847176.8599999994</v>
      </c>
      <c r="F43" s="7">
        <f>SUM('Mountaineer:Charles Town'!F40)</f>
        <v>176148.38</v>
      </c>
      <c r="G43" s="7">
        <f>SUM('Mountaineer:Charles Town'!G40)</f>
        <v>217738.66999999998</v>
      </c>
      <c r="H43" s="7">
        <f>SUM('Mountaineer:Charles Town'!H40)</f>
        <v>9453289.8100000005</v>
      </c>
      <c r="I43" s="7">
        <f>SUM('Mountaineer:Charles Town'!I40)</f>
        <v>522572.83</v>
      </c>
      <c r="J43" s="7">
        <f>SUM('Mountaineer:Charles Town'!J40)</f>
        <v>325040.3</v>
      </c>
      <c r="K43" s="7">
        <f>SUM('Mountaineer:Charles Town'!K40)</f>
        <v>197532.53</v>
      </c>
      <c r="L43" s="18">
        <f>SUM('Mountaineer:Charles Town'!L40)</f>
        <v>8930716.9800000004</v>
      </c>
      <c r="M43" s="7">
        <f>SUM('Mountaineer:Charles Town'!M40)</f>
        <v>3941141.4</v>
      </c>
      <c r="N43" s="7">
        <f>SUM('Mountaineer:Charles Town'!N40)</f>
        <v>1268268.44</v>
      </c>
      <c r="O43" s="7">
        <f>SUM('Mountaineer:Charles Town'!O40)</f>
        <v>2920686.7199999997</v>
      </c>
      <c r="P43" s="7">
        <f>SUM('Mountaineer:Charles Town'!P40)</f>
        <v>435649.98</v>
      </c>
      <c r="Q43" s="7">
        <f>SUM('Mountaineer:Charles Town'!Q40)</f>
        <v>65791.399999999994</v>
      </c>
      <c r="R43" s="7">
        <f>SUM('Mountaineer:Charles Town'!R40)</f>
        <v>60282.34</v>
      </c>
      <c r="S43" s="7">
        <f>SUM('Mountaineer:Charles Town'!S40)</f>
        <v>60282.34</v>
      </c>
      <c r="T43" s="7">
        <f>SUM('Mountaineer:Charles Town'!T40)</f>
        <v>89307.18</v>
      </c>
      <c r="U43" s="7">
        <f>SUM('Mountaineer:Charles Town'!U40)</f>
        <v>89307.18</v>
      </c>
      <c r="V43" s="7">
        <f>SUM('Mountaineer:Charles Town'!V40)</f>
        <v>8192.6817057171284</v>
      </c>
      <c r="W43" s="5">
        <f>SUM('Mountaineer:Charles Town'!W40)</f>
        <v>4322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Mountaineer!A41</f>
        <v>45724</v>
      </c>
      <c r="B44" s="7">
        <f>SUM('Mountaineer:Charles Town'!B41)</f>
        <v>117919568.86000001</v>
      </c>
      <c r="C44" s="7">
        <f>SUM('Mountaineer:Charles Town'!C41)</f>
        <v>106534142.34999999</v>
      </c>
      <c r="D44" s="7">
        <f>SUM('Mountaineer:Charles Town'!D41)</f>
        <v>1921331.49</v>
      </c>
      <c r="E44" s="7">
        <f>SUM('Mountaineer:Charles Town'!E41)</f>
        <v>9464095.0200000089</v>
      </c>
      <c r="F44" s="7">
        <f>SUM('Mountaineer:Charles Town'!F41)</f>
        <v>178514.63999999998</v>
      </c>
      <c r="G44" s="7">
        <f>SUM('Mountaineer:Charles Town'!G41)</f>
        <v>200049.16999999998</v>
      </c>
      <c r="H44" s="7">
        <f>SUM('Mountaineer:Charles Town'!H41)</f>
        <v>9085531.2100000083</v>
      </c>
      <c r="I44" s="7">
        <f>SUM('Mountaineer:Charles Town'!I41)</f>
        <v>480118.03</v>
      </c>
      <c r="J44" s="7">
        <f>SUM('Mountaineer:Charles Town'!J41)</f>
        <v>298633.40999999997</v>
      </c>
      <c r="K44" s="7">
        <f>SUM('Mountaineer:Charles Town'!K41)</f>
        <v>181484.62</v>
      </c>
      <c r="L44" s="18">
        <f>SUM('Mountaineer:Charles Town'!L41)</f>
        <v>8605413.180000009</v>
      </c>
      <c r="M44" s="7">
        <f>SUM('Mountaineer:Charles Town'!M41)</f>
        <v>3807069.33</v>
      </c>
      <c r="N44" s="7">
        <f>SUM('Mountaineer:Charles Town'!N41)</f>
        <v>1285305.26</v>
      </c>
      <c r="O44" s="7">
        <f>SUM('Mountaineer:Charles Town'!O41)</f>
        <v>2734836.08</v>
      </c>
      <c r="P44" s="7">
        <f>SUM('Mountaineer:Charles Town'!P41)</f>
        <v>425472.35</v>
      </c>
      <c r="Q44" s="7">
        <f>SUM('Mountaineer:Charles Town'!Q41)</f>
        <v>64448.820000000007</v>
      </c>
      <c r="R44" s="7">
        <f>SUM('Mountaineer:Charles Town'!R41)</f>
        <v>58086.54</v>
      </c>
      <c r="S44" s="7">
        <f>SUM('Mountaineer:Charles Town'!S41)</f>
        <v>58086.54</v>
      </c>
      <c r="T44" s="7">
        <f>SUM('Mountaineer:Charles Town'!T41)</f>
        <v>86054.140000000014</v>
      </c>
      <c r="U44" s="7">
        <f>SUM('Mountaineer:Charles Town'!U41)</f>
        <v>86054.12</v>
      </c>
      <c r="V44" s="7">
        <f>SUM('Mountaineer:Charles Town'!V41)</f>
        <v>8005.4697870119953</v>
      </c>
      <c r="W44" s="5">
        <f>SUM('Mountaineer:Charles Town'!W41)</f>
        <v>4316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Mountaineer!A42</f>
        <v>45731</v>
      </c>
      <c r="B45" s="7">
        <f>SUM('Mountaineer:Charles Town'!B42)</f>
        <v>113425822.63</v>
      </c>
      <c r="C45" s="7">
        <f>SUM('Mountaineer:Charles Town'!C42)</f>
        <v>102287248.13</v>
      </c>
      <c r="D45" s="7">
        <f>SUM('Mountaineer:Charles Town'!D42)</f>
        <v>1732848.75</v>
      </c>
      <c r="E45" s="7">
        <f>SUM('Mountaineer:Charles Town'!E42)</f>
        <v>9405725.7500000075</v>
      </c>
      <c r="F45" s="7">
        <f>SUM('Mountaineer:Charles Town'!F42)</f>
        <v>177645.4</v>
      </c>
      <c r="G45" s="7">
        <f>SUM('Mountaineer:Charles Town'!G42)</f>
        <v>198583.63</v>
      </c>
      <c r="H45" s="7">
        <f>SUM('Mountaineer:Charles Town'!H42)</f>
        <v>9029496.7200000063</v>
      </c>
      <c r="I45" s="7">
        <f>SUM('Mountaineer:Charles Town'!I42)</f>
        <v>476600.71</v>
      </c>
      <c r="J45" s="7">
        <f>SUM('Mountaineer:Charles Town'!J42)</f>
        <v>296445.64</v>
      </c>
      <c r="K45" s="7">
        <f>SUM('Mountaineer:Charles Town'!K42)</f>
        <v>180155.07</v>
      </c>
      <c r="L45" s="18">
        <f>SUM('Mountaineer:Charles Town'!L42)</f>
        <v>8552896.0100000072</v>
      </c>
      <c r="M45" s="7">
        <f>SUM('Mountaineer:Charles Town'!M42)</f>
        <v>3784073.37</v>
      </c>
      <c r="N45" s="7">
        <f>SUM('Mountaineer:Charles Town'!N42)</f>
        <v>1279046.97</v>
      </c>
      <c r="O45" s="7">
        <f>SUM('Mountaineer:Charles Town'!O42)</f>
        <v>2716153.2899999996</v>
      </c>
      <c r="P45" s="7">
        <f>SUM('Mountaineer:Charles Town'!P42)</f>
        <v>423018.48</v>
      </c>
      <c r="Q45" s="7">
        <f>SUM('Mountaineer:Charles Town'!Q42)</f>
        <v>64081.919999999998</v>
      </c>
      <c r="R45" s="7">
        <f>SUM('Mountaineer:Charles Town'!R42)</f>
        <v>57732.040000000008</v>
      </c>
      <c r="S45" s="7">
        <f>SUM('Mountaineer:Charles Town'!S42)</f>
        <v>57732.040000000008</v>
      </c>
      <c r="T45" s="7">
        <f>SUM('Mountaineer:Charles Town'!T42)</f>
        <v>85528.94</v>
      </c>
      <c r="U45" s="7">
        <f>SUM('Mountaineer:Charles Town'!U42)</f>
        <v>85528.959999999992</v>
      </c>
      <c r="V45" s="7">
        <f>SUM('Mountaineer:Charles Town'!V42)</f>
        <v>8013.904194728656</v>
      </c>
      <c r="W45" s="5">
        <f>SUM('Mountaineer:Charles Town'!W42)</f>
        <v>4341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Mountaineer!A43</f>
        <v>45738</v>
      </c>
      <c r="B46" s="7">
        <f>SUM('Mountaineer:Charles Town'!B43)</f>
        <v>118969846.2</v>
      </c>
      <c r="C46" s="7">
        <f>SUM('Mountaineer:Charles Town'!C43)</f>
        <v>107263180.19</v>
      </c>
      <c r="D46" s="7">
        <f>SUM('Mountaineer:Charles Town'!D43)</f>
        <v>1876962</v>
      </c>
      <c r="E46" s="7">
        <f>SUM('Mountaineer:Charles Town'!E43)</f>
        <v>9829704.0099999998</v>
      </c>
      <c r="F46" s="7">
        <f>SUM('Mountaineer:Charles Town'!F43)</f>
        <v>183014.59</v>
      </c>
      <c r="G46" s="7">
        <f>SUM('Mountaineer:Charles Town'!G43)</f>
        <v>210173.58</v>
      </c>
      <c r="H46" s="7">
        <f>SUM('Mountaineer:Charles Town'!H43)</f>
        <v>9436515.8399999999</v>
      </c>
      <c r="I46" s="7">
        <f>SUM('Mountaineer:Charles Town'!I43)</f>
        <v>504416.6</v>
      </c>
      <c r="J46" s="7">
        <f>SUM('Mountaineer:Charles Town'!J43)</f>
        <v>313747.13</v>
      </c>
      <c r="K46" s="7">
        <f>SUM('Mountaineer:Charles Town'!K43)</f>
        <v>190669.47</v>
      </c>
      <c r="L46" s="18">
        <f>SUM('Mountaineer:Charles Town'!L43)</f>
        <v>8932099.2400000002</v>
      </c>
      <c r="M46" s="7">
        <f>SUM('Mountaineer:Charles Town'!M43)</f>
        <v>3949137.4299999997</v>
      </c>
      <c r="N46" s="7">
        <f>SUM('Mountaineer:Charles Town'!N43)</f>
        <v>1317704.96</v>
      </c>
      <c r="O46" s="7">
        <f>SUM('Mountaineer:Charles Town'!O43)</f>
        <v>2859260.2399999998</v>
      </c>
      <c r="P46" s="7">
        <f>SUM('Mountaineer:Charles Town'!P43)</f>
        <v>440149.02</v>
      </c>
      <c r="Q46" s="7">
        <f>SUM('Mountaineer:Charles Town'!Q43)</f>
        <v>66622.25</v>
      </c>
      <c r="R46" s="7">
        <f>SUM('Mountaineer:Charles Town'!R43)</f>
        <v>60291.67</v>
      </c>
      <c r="S46" s="7">
        <f>SUM('Mountaineer:Charles Town'!S43)</f>
        <v>60291.67</v>
      </c>
      <c r="T46" s="7">
        <f>SUM('Mountaineer:Charles Town'!T43)</f>
        <v>89321.010000000009</v>
      </c>
      <c r="U46" s="7">
        <f>SUM('Mountaineer:Charles Town'!U43)</f>
        <v>89320.99</v>
      </c>
      <c r="V46" s="7">
        <f>SUM('Mountaineer:Charles Town'!V43)</f>
        <v>8154.0404658326006</v>
      </c>
      <c r="W46" s="5">
        <f>SUM('Mountaineer:Charles Town'!W43)</f>
        <v>4389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Mountaineer!A44</f>
        <v>45745</v>
      </c>
      <c r="B47" s="7">
        <f>SUM('Mountaineer:Charles Town'!B44)</f>
        <v>120342339.51000001</v>
      </c>
      <c r="C47" s="7">
        <f>SUM('Mountaineer:Charles Town'!C44)</f>
        <v>108354353.93000001</v>
      </c>
      <c r="D47" s="7">
        <f>SUM('Mountaineer:Charles Town'!D44)</f>
        <v>1917467.4300000002</v>
      </c>
      <c r="E47" s="7">
        <f>SUM('Mountaineer:Charles Town'!E44)</f>
        <v>10070518.149999997</v>
      </c>
      <c r="F47" s="7">
        <f>SUM('Mountaineer:Charles Town'!F44)</f>
        <v>186330.76</v>
      </c>
      <c r="G47" s="7">
        <f>SUM('Mountaineer:Charles Town'!G44)</f>
        <v>216489.96</v>
      </c>
      <c r="H47" s="7">
        <f>SUM('Mountaineer:Charles Town'!H44)</f>
        <v>9667697.429999996</v>
      </c>
      <c r="I47" s="7">
        <f>SUM('Mountaineer:Charles Town'!I44)</f>
        <v>519575.93</v>
      </c>
      <c r="J47" s="7">
        <f>SUM('Mountaineer:Charles Town'!J44)</f>
        <v>323176.23</v>
      </c>
      <c r="K47" s="7">
        <f>SUM('Mountaineer:Charles Town'!K44)</f>
        <v>196399.7</v>
      </c>
      <c r="L47" s="18">
        <f>SUM('Mountaineer:Charles Town'!L44)</f>
        <v>9148121.4999999963</v>
      </c>
      <c r="M47" s="7">
        <f>SUM('Mountaineer:Charles Town'!M44)</f>
        <v>4043448.26</v>
      </c>
      <c r="N47" s="7">
        <f>SUM('Mountaineer:Charles Town'!N44)</f>
        <v>1341581.47</v>
      </c>
      <c r="O47" s="7">
        <f>SUM('Mountaineer:Charles Town'!O44)</f>
        <v>2938454.66</v>
      </c>
      <c r="P47" s="7">
        <f>SUM('Mountaineer:Charles Town'!P44)</f>
        <v>450074.70999999996</v>
      </c>
      <c r="Q47" s="7">
        <f>SUM('Mountaineer:Charles Town'!Q44)</f>
        <v>68100.3</v>
      </c>
      <c r="R47" s="7">
        <f>SUM('Mountaineer:Charles Town'!R44)</f>
        <v>61749.83</v>
      </c>
      <c r="S47" s="7">
        <f>SUM('Mountaineer:Charles Town'!S44)</f>
        <v>61749.83</v>
      </c>
      <c r="T47" s="7">
        <f>SUM('Mountaineer:Charles Town'!T44)</f>
        <v>91481.209999999992</v>
      </c>
      <c r="U47" s="7">
        <f>SUM('Mountaineer:Charles Town'!U44)</f>
        <v>91481.23000000001</v>
      </c>
      <c r="V47" s="7">
        <f>SUM('Mountaineer:Charles Town'!V44)</f>
        <v>8394.3565101951062</v>
      </c>
      <c r="W47" s="5">
        <f>SUM('Mountaineer:Charles Town'!W44)</f>
        <v>4362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Mountaineer!A45</f>
        <v>45752</v>
      </c>
      <c r="B48" s="7">
        <f>SUM('Mountaineer:Charles Town'!B45)</f>
        <v>118025933.52</v>
      </c>
      <c r="C48" s="7">
        <f>SUM('Mountaineer:Charles Town'!C45)</f>
        <v>106073944.06999999</v>
      </c>
      <c r="D48" s="7">
        <f>SUM('Mountaineer:Charles Town'!D45)</f>
        <v>1917016.3499999999</v>
      </c>
      <c r="E48" s="7">
        <f>SUM('Mountaineer:Charles Town'!E45)</f>
        <v>10034973.100000009</v>
      </c>
      <c r="F48" s="7">
        <f>SUM('Mountaineer:Charles Town'!F45)</f>
        <v>178958.28</v>
      </c>
      <c r="G48" s="7">
        <f>SUM('Mountaineer:Charles Town'!G45)</f>
        <v>222440.65</v>
      </c>
      <c r="H48" s="7">
        <f>SUM('Mountaineer:Charles Town'!H45)</f>
        <v>9633574.1700000092</v>
      </c>
      <c r="I48" s="7">
        <f>SUM('Mountaineer:Charles Town'!I45)</f>
        <v>533857.56000000006</v>
      </c>
      <c r="J48" s="7">
        <f>SUM('Mountaineer:Charles Town'!J45)</f>
        <v>332059.40000000002</v>
      </c>
      <c r="K48" s="7">
        <f>SUM('Mountaineer:Charles Town'!K45)</f>
        <v>201798.16</v>
      </c>
      <c r="L48" s="18">
        <f>SUM('Mountaineer:Charles Town'!L45)</f>
        <v>9099716.6100000069</v>
      </c>
      <c r="M48" s="7">
        <f>SUM('Mountaineer:Charles Town'!M45)</f>
        <v>4015155.9200000004</v>
      </c>
      <c r="N48" s="7">
        <f>SUM('Mountaineer:Charles Town'!N45)</f>
        <v>1288499.6000000001</v>
      </c>
      <c r="O48" s="7">
        <f>SUM('Mountaineer:Charles Town'!O45)</f>
        <v>2980692.25</v>
      </c>
      <c r="P48" s="7">
        <f>SUM('Mountaineer:Charles Town'!P45)</f>
        <v>443554.77</v>
      </c>
      <c r="Q48" s="7">
        <f>SUM('Mountaineer:Charles Town'!Q45)</f>
        <v>66973.569999999992</v>
      </c>
      <c r="R48" s="7">
        <f>SUM('Mountaineer:Charles Town'!R45)</f>
        <v>61423.09</v>
      </c>
      <c r="S48" s="7">
        <f>SUM('Mountaineer:Charles Town'!S45)</f>
        <v>61423.09</v>
      </c>
      <c r="T48" s="7">
        <f>SUM('Mountaineer:Charles Town'!T45)</f>
        <v>90997.16</v>
      </c>
      <c r="U48" s="7">
        <f>SUM('Mountaineer:Charles Town'!U45)</f>
        <v>90997.16</v>
      </c>
      <c r="V48" s="7">
        <f>SUM('Mountaineer:Charles Town'!V45)</f>
        <v>8318.3811707372479</v>
      </c>
      <c r="W48" s="5">
        <f>SUM('Mountaineer:Charles Town'!W45)</f>
        <v>4358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50" spans="1:23" ht="15" customHeight="1" thickBot="1" x14ac:dyDescent="0.3">
      <c r="B50" s="11">
        <f t="shared" ref="B50:U50" si="0">SUM(B9:B49)</f>
        <v>4319427166.6210003</v>
      </c>
      <c r="C50" s="11">
        <f t="shared" si="0"/>
        <v>3888859167.6700006</v>
      </c>
      <c r="D50" s="11">
        <f t="shared" si="0"/>
        <v>71301729.299999982</v>
      </c>
      <c r="E50" s="11">
        <f t="shared" si="0"/>
        <v>359266269.6509999</v>
      </c>
      <c r="F50" s="11">
        <f t="shared" si="0"/>
        <v>11791029.540000003</v>
      </c>
      <c r="G50" s="11">
        <f t="shared" si="0"/>
        <v>2579621.3499999996</v>
      </c>
      <c r="H50" s="11">
        <f t="shared" si="0"/>
        <v>344895618.76099998</v>
      </c>
      <c r="I50" s="11">
        <f t="shared" si="0"/>
        <v>5789997.0399999991</v>
      </c>
      <c r="J50" s="11">
        <f t="shared" si="0"/>
        <v>3601378.16</v>
      </c>
      <c r="K50" s="11">
        <f t="shared" si="0"/>
        <v>2188618.88</v>
      </c>
      <c r="L50" s="11">
        <f t="shared" si="0"/>
        <v>339105621.72099996</v>
      </c>
      <c r="M50" s="11">
        <f t="shared" si="0"/>
        <v>155339165.36000004</v>
      </c>
      <c r="N50" s="11">
        <f t="shared" si="0"/>
        <v>86098694.859999985</v>
      </c>
      <c r="O50" s="11">
        <f t="shared" si="0"/>
        <v>63220531.879999995</v>
      </c>
      <c r="P50" s="11">
        <f t="shared" si="0"/>
        <v>19956684.939999998</v>
      </c>
      <c r="Q50" s="11">
        <f t="shared" si="0"/>
        <v>3130506.3199999984</v>
      </c>
      <c r="R50" s="11">
        <f t="shared" si="0"/>
        <v>2288962.9899999993</v>
      </c>
      <c r="S50" s="11">
        <f t="shared" si="0"/>
        <v>2288962.9899999993</v>
      </c>
      <c r="T50" s="11">
        <f t="shared" si="0"/>
        <v>4461936.37</v>
      </c>
      <c r="U50" s="11">
        <f t="shared" si="0"/>
        <v>2320176.0100000002</v>
      </c>
      <c r="V50" s="11">
        <f>AVERAGE(V9:V49)</f>
        <v>7479.1906441322008</v>
      </c>
      <c r="W50" s="13">
        <f>AVERAGE(W9:W49)-1</f>
        <v>4343.7749999999996</v>
      </c>
    </row>
    <row r="51" spans="1:23" ht="15" customHeight="1" thickTop="1" x14ac:dyDescent="0.25"/>
    <row r="52" spans="1:23" ht="15" customHeight="1" x14ac:dyDescent="0.25">
      <c r="A52" s="1" t="s">
        <v>34</v>
      </c>
    </row>
    <row r="53" spans="1:23" ht="15" customHeight="1" x14ac:dyDescent="0.25">
      <c r="A53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50"/>
  <sheetViews>
    <sheetView workbookViewId="0">
      <pane ySplit="3" topLeftCell="A19" activePane="bottomLeft" state="frozen"/>
      <selection pane="bottomLeft" activeCell="A46" sqref="A46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45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 t="shared" ref="L21:L26" si="217">IF(J21+K21=I21,H21-I21,"ERROR")</f>
        <v>1431823.3400000003</v>
      </c>
      <c r="M21" s="7">
        <f t="shared" ref="M21" si="218">ROUND(L21*0.465,2)</f>
        <v>665797.85</v>
      </c>
      <c r="N21" s="7">
        <f>ROUND(L21*0.3,2)+0.01</f>
        <v>429547.01</v>
      </c>
      <c r="O21" s="7">
        <f t="shared" ref="O21" si="219">ROUND(L21*0.1285,2)</f>
        <v>183989.3</v>
      </c>
      <c r="P21" s="7">
        <f t="shared" ref="P21" si="220">ROUND((L21*0.07)*0.9,2)</f>
        <v>90204.87</v>
      </c>
      <c r="Q21" s="7">
        <f t="shared" ref="Q21" si="221">ROUND(L21*0.01,2)</f>
        <v>14318.23</v>
      </c>
      <c r="R21" s="7">
        <f t="shared" ref="R21" si="222">ROUND((L21*0.0075)*0.9,2)</f>
        <v>9664.81</v>
      </c>
      <c r="S21" s="7">
        <f t="shared" ref="S21" si="223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4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5">B22-C22-D22</f>
        <v>1421897.2400000002</v>
      </c>
      <c r="F22" s="20">
        <f>ROUND(E22*0.04,2)</f>
        <v>56875.89</v>
      </c>
      <c r="G22" s="20">
        <f t="shared" ref="G22" si="226">ROUND(E22*0,2)</f>
        <v>0</v>
      </c>
      <c r="H22" s="20">
        <f t="shared" ref="H22" si="227">E22-F22-G22</f>
        <v>1365021.3500000003</v>
      </c>
      <c r="I22" s="20">
        <f t="shared" ref="I22" si="228">ROUND(H22*0,2)</f>
        <v>0</v>
      </c>
      <c r="J22" s="20">
        <f t="shared" ref="J22" si="229">ROUND((I22*0.58)+((I22*0.42)*0.1),2)</f>
        <v>0</v>
      </c>
      <c r="K22" s="20">
        <f t="shared" ref="K22" si="230">ROUND((I22*0.42)*0.9,2)</f>
        <v>0</v>
      </c>
      <c r="L22" s="21">
        <f t="shared" si="217"/>
        <v>1365021.3500000003</v>
      </c>
      <c r="M22" s="20">
        <f t="shared" ref="M22" si="231">ROUND(L22*0.465,2)</f>
        <v>634734.93000000005</v>
      </c>
      <c r="N22" s="20">
        <f>ROUND(L22*0.3,2)+0.01</f>
        <v>409506.42</v>
      </c>
      <c r="O22" s="20">
        <f t="shared" ref="O22" si="232">ROUND(L22*0.1285,2)</f>
        <v>175405.24</v>
      </c>
      <c r="P22" s="20">
        <f t="shared" ref="P22" si="233">ROUND((L22*0.07)*0.9,2)</f>
        <v>85996.35</v>
      </c>
      <c r="Q22" s="20">
        <f t="shared" ref="Q22" si="234">ROUND(L22*0.01,2)</f>
        <v>13650.21</v>
      </c>
      <c r="R22" s="20">
        <f t="shared" ref="R22" si="235">ROUND((L22*0.0075)*0.9,2)</f>
        <v>9213.89</v>
      </c>
      <c r="S22" s="20">
        <f t="shared" ref="S22" si="236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7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A23" s="19">
        <f t="shared" si="28"/>
        <v>45598</v>
      </c>
      <c r="B23" s="20">
        <v>16450947.390000001</v>
      </c>
      <c r="C23" s="20">
        <v>14427113.18</v>
      </c>
      <c r="D23" s="20">
        <v>345861</v>
      </c>
      <c r="E23" s="20">
        <f t="shared" ref="E23" si="238">B23-C23-D23</f>
        <v>1677973.2100000009</v>
      </c>
      <c r="F23" s="20">
        <f>ROUND(E23*0.04,2)</f>
        <v>67118.929999999993</v>
      </c>
      <c r="G23" s="20">
        <f t="shared" ref="G23" si="239">ROUND(E23*0,2)</f>
        <v>0</v>
      </c>
      <c r="H23" s="20">
        <f t="shared" ref="H23" si="240">E23-F23-G23</f>
        <v>1610854.280000001</v>
      </c>
      <c r="I23" s="20">
        <f t="shared" ref="I23" si="241">ROUND(H23*0,2)</f>
        <v>0</v>
      </c>
      <c r="J23" s="20">
        <f t="shared" ref="J23" si="242">ROUND((I23*0.58)+((I23*0.42)*0.1),2)</f>
        <v>0</v>
      </c>
      <c r="K23" s="20">
        <f t="shared" ref="K23" si="243">ROUND((I23*0.42)*0.9,2)</f>
        <v>0</v>
      </c>
      <c r="L23" s="21">
        <f t="shared" si="217"/>
        <v>1610854.280000001</v>
      </c>
      <c r="M23" s="20">
        <f t="shared" ref="M23" si="244">ROUND(L23*0.465,2)</f>
        <v>749047.24</v>
      </c>
      <c r="N23" s="20">
        <f>ROUND(L23*0.3,2)+0.01</f>
        <v>483256.29000000004</v>
      </c>
      <c r="O23" s="20">
        <f t="shared" ref="O23" si="245">ROUND(L23*0.1285,2)</f>
        <v>206994.77</v>
      </c>
      <c r="P23" s="20">
        <f t="shared" ref="P23" si="246">ROUND((L23*0.07)*0.9,2)</f>
        <v>101483.82</v>
      </c>
      <c r="Q23" s="20">
        <f t="shared" ref="Q23" si="247">ROUND(L23*0.01,2)</f>
        <v>16108.54</v>
      </c>
      <c r="R23" s="20">
        <f t="shared" ref="R23" si="248">ROUND((L23*0.0075)*0.9,2)</f>
        <v>10873.27</v>
      </c>
      <c r="S23" s="20">
        <f t="shared" ref="S23" si="249">ROUND((L23*0.0075)*0.9,2)</f>
        <v>10873.27</v>
      </c>
      <c r="T23" s="20">
        <f t="shared" ref="T23:T28" si="250">ROUND(L23*0.01,2)</f>
        <v>16108.54</v>
      </c>
      <c r="U23" s="20">
        <f t="shared" ref="U23:U28" si="251">ROUND(L23*0.01,2)</f>
        <v>16108.54</v>
      </c>
      <c r="V23" s="22">
        <f t="shared" ref="V23" si="252">E23/W23</f>
        <v>1625.9430329457373</v>
      </c>
      <c r="W23" s="23">
        <v>1032</v>
      </c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</row>
    <row r="24" spans="1:96" ht="15" customHeight="1" x14ac:dyDescent="0.25">
      <c r="A24" s="19">
        <f t="shared" si="28"/>
        <v>45605</v>
      </c>
      <c r="B24" s="20">
        <v>15105199.149999999</v>
      </c>
      <c r="C24" s="20">
        <v>13463319.539999999</v>
      </c>
      <c r="D24" s="20">
        <v>300388</v>
      </c>
      <c r="E24" s="20">
        <f t="shared" ref="E24" si="253">B24-C24-D24</f>
        <v>1341491.6099999994</v>
      </c>
      <c r="F24" s="20">
        <f>ROUND(E24*0.04,2)+0.01</f>
        <v>53659.670000000006</v>
      </c>
      <c r="G24" s="20">
        <f t="shared" ref="G24" si="254">ROUND(E24*0,2)</f>
        <v>0</v>
      </c>
      <c r="H24" s="20">
        <f t="shared" ref="H24" si="255">E24-F24-G24</f>
        <v>1287831.9399999995</v>
      </c>
      <c r="I24" s="20">
        <f t="shared" ref="I24" si="256">ROUND(H24*0,2)</f>
        <v>0</v>
      </c>
      <c r="J24" s="20">
        <f t="shared" ref="J24" si="257">ROUND((I24*0.58)+((I24*0.42)*0.1),2)</f>
        <v>0</v>
      </c>
      <c r="K24" s="20">
        <f t="shared" ref="K24" si="258">ROUND((I24*0.42)*0.9,2)</f>
        <v>0</v>
      </c>
      <c r="L24" s="21">
        <f t="shared" si="217"/>
        <v>1287831.9399999995</v>
      </c>
      <c r="M24" s="20">
        <f t="shared" ref="M24" si="259">ROUND(L24*0.465,2)</f>
        <v>598841.85</v>
      </c>
      <c r="N24" s="20">
        <f>ROUND(L24*0.3,2)</f>
        <v>386349.58</v>
      </c>
      <c r="O24" s="20">
        <f t="shared" ref="O24:O29" si="260">ROUND(L24*0.1285,2)</f>
        <v>165486.39999999999</v>
      </c>
      <c r="P24" s="20">
        <f t="shared" ref="P24" si="261">ROUND((L24*0.07)*0.9,2)</f>
        <v>81133.41</v>
      </c>
      <c r="Q24" s="20">
        <f t="shared" ref="Q24" si="262">ROUND(L24*0.01,2)</f>
        <v>12878.32</v>
      </c>
      <c r="R24" s="20">
        <f t="shared" ref="R24" si="263">ROUND((L24*0.0075)*0.9,2)</f>
        <v>8692.8700000000008</v>
      </c>
      <c r="S24" s="20">
        <f t="shared" ref="S24" si="264">ROUND((L24*0.0075)*0.9,2)</f>
        <v>8692.8700000000008</v>
      </c>
      <c r="T24" s="20">
        <f t="shared" si="250"/>
        <v>12878.32</v>
      </c>
      <c r="U24" s="20">
        <f t="shared" si="251"/>
        <v>12878.32</v>
      </c>
      <c r="V24" s="22">
        <f t="shared" ref="V24" si="265">E24/W24</f>
        <v>1310.0504003906244</v>
      </c>
      <c r="W24" s="23">
        <v>1024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ht="15" customHeight="1" x14ac:dyDescent="0.25">
      <c r="A25" s="19">
        <f t="shared" si="28"/>
        <v>45612</v>
      </c>
      <c r="B25" s="20">
        <v>14847411.609999999</v>
      </c>
      <c r="C25" s="20">
        <v>13120857.43</v>
      </c>
      <c r="D25" s="20">
        <v>308537</v>
      </c>
      <c r="E25" s="20">
        <f t="shared" ref="E25" si="266">B25-C25-D25</f>
        <v>1418017.1799999997</v>
      </c>
      <c r="F25" s="20">
        <f>ROUND(E25*0.04,2)</f>
        <v>56720.69</v>
      </c>
      <c r="G25" s="20">
        <f t="shared" ref="G25" si="267">ROUND(E25*0,2)</f>
        <v>0</v>
      </c>
      <c r="H25" s="20">
        <f t="shared" ref="H25" si="268">E25-F25-G25</f>
        <v>1361296.4899999998</v>
      </c>
      <c r="I25" s="20">
        <f t="shared" ref="I25" si="269">ROUND(H25*0,2)</f>
        <v>0</v>
      </c>
      <c r="J25" s="20">
        <f t="shared" ref="J25" si="270">ROUND((I25*0.58)+((I25*0.42)*0.1),2)</f>
        <v>0</v>
      </c>
      <c r="K25" s="20">
        <f t="shared" ref="K25" si="271">ROUND((I25*0.42)*0.9,2)</f>
        <v>0</v>
      </c>
      <c r="L25" s="21">
        <f t="shared" si="217"/>
        <v>1361296.4899999998</v>
      </c>
      <c r="M25" s="20">
        <f t="shared" ref="M25" si="272">ROUND(L25*0.465,2)</f>
        <v>633002.87</v>
      </c>
      <c r="N25" s="20">
        <f>ROUND(L25*0.3,2)+0.01</f>
        <v>408388.96</v>
      </c>
      <c r="O25" s="20">
        <f t="shared" si="260"/>
        <v>174926.6</v>
      </c>
      <c r="P25" s="20">
        <f t="shared" ref="P25" si="273">ROUND((L25*0.07)*0.9,2)</f>
        <v>85761.68</v>
      </c>
      <c r="Q25" s="20">
        <f t="shared" ref="Q25" si="274">ROUND(L25*0.01,2)</f>
        <v>13612.96</v>
      </c>
      <c r="R25" s="20">
        <f t="shared" ref="R25" si="275">ROUND((L25*0.0075)*0.9,2)</f>
        <v>9188.75</v>
      </c>
      <c r="S25" s="20">
        <f t="shared" ref="S25" si="276">ROUND((L25*0.0075)*0.9,2)</f>
        <v>9188.75</v>
      </c>
      <c r="T25" s="20">
        <f t="shared" si="250"/>
        <v>13612.96</v>
      </c>
      <c r="U25" s="20">
        <f t="shared" si="251"/>
        <v>13612.96</v>
      </c>
      <c r="V25" s="22">
        <f t="shared" ref="V25" si="277">E25/W25</f>
        <v>1375.3803879728416</v>
      </c>
      <c r="W25" s="23">
        <v>1031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15" customHeight="1" x14ac:dyDescent="0.25">
      <c r="A26" s="19">
        <f t="shared" si="28"/>
        <v>45619</v>
      </c>
      <c r="B26" s="20">
        <v>14307427.5</v>
      </c>
      <c r="C26" s="20">
        <v>12757704.59</v>
      </c>
      <c r="D26" s="20">
        <v>281537</v>
      </c>
      <c r="E26" s="20">
        <f t="shared" ref="E26" si="278">B26-C26-D26</f>
        <v>1268185.9100000001</v>
      </c>
      <c r="F26" s="20">
        <f>ROUND(E26*0.04,2)-0.01</f>
        <v>50727.43</v>
      </c>
      <c r="G26" s="20">
        <f t="shared" ref="G26" si="279">ROUND(E26*0,2)</f>
        <v>0</v>
      </c>
      <c r="H26" s="20">
        <f t="shared" ref="H26" si="280">E26-F26-G26</f>
        <v>1217458.4800000002</v>
      </c>
      <c r="I26" s="20">
        <f t="shared" ref="I26" si="281">ROUND(H26*0,2)</f>
        <v>0</v>
      </c>
      <c r="J26" s="20">
        <f t="shared" ref="J26" si="282">ROUND((I26*0.58)+((I26*0.42)*0.1),2)</f>
        <v>0</v>
      </c>
      <c r="K26" s="20">
        <f t="shared" ref="K26" si="283">ROUND((I26*0.42)*0.9,2)</f>
        <v>0</v>
      </c>
      <c r="L26" s="21">
        <f t="shared" si="217"/>
        <v>1217458.4800000002</v>
      </c>
      <c r="M26" s="20">
        <f t="shared" ref="M26" si="284">ROUND(L26*0.465,2)</f>
        <v>566118.18999999994</v>
      </c>
      <c r="N26" s="20">
        <f>ROUND(L26*0.3,2)+0.04</f>
        <v>365237.57999999996</v>
      </c>
      <c r="O26" s="20">
        <f t="shared" si="260"/>
        <v>156443.41</v>
      </c>
      <c r="P26" s="20">
        <f t="shared" ref="P26" si="285">ROUND((L26*0.07)*0.9,2)</f>
        <v>76699.88</v>
      </c>
      <c r="Q26" s="20">
        <f t="shared" ref="Q26" si="286">ROUND(L26*0.01,2)</f>
        <v>12174.58</v>
      </c>
      <c r="R26" s="20">
        <f t="shared" ref="R26" si="287">ROUND((L26*0.0075)*0.9,2)</f>
        <v>8217.84</v>
      </c>
      <c r="S26" s="20">
        <f t="shared" ref="S26" si="288">ROUND((L26*0.0075)*0.9,2)</f>
        <v>8217.84</v>
      </c>
      <c r="T26" s="20">
        <f t="shared" si="250"/>
        <v>12174.58</v>
      </c>
      <c r="U26" s="20">
        <f t="shared" si="251"/>
        <v>12174.58</v>
      </c>
      <c r="V26" s="22">
        <f t="shared" ref="V26" si="289">E26/W26</f>
        <v>1244.539656526006</v>
      </c>
      <c r="W26" s="23">
        <v>1019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</row>
    <row r="27" spans="1:96" ht="15" customHeight="1" x14ac:dyDescent="0.25">
      <c r="A27" s="19">
        <f t="shared" si="28"/>
        <v>45626</v>
      </c>
      <c r="B27" s="20">
        <v>15307909.84</v>
      </c>
      <c r="C27" s="20">
        <v>13696680.859999999</v>
      </c>
      <c r="D27" s="20">
        <v>282167</v>
      </c>
      <c r="E27" s="20">
        <f t="shared" ref="E27" si="290">B27-C27-D27</f>
        <v>1329061.9800000004</v>
      </c>
      <c r="F27" s="20">
        <f>ROUND(E27*0.04,2)-0.01</f>
        <v>53162.47</v>
      </c>
      <c r="G27" s="20">
        <f t="shared" ref="G27" si="291">ROUND(E27*0,2)</f>
        <v>0</v>
      </c>
      <c r="H27" s="20">
        <f t="shared" ref="H27" si="292">E27-F27-G27</f>
        <v>1275899.5100000005</v>
      </c>
      <c r="I27" s="20">
        <f t="shared" ref="I27" si="293">ROUND(H27*0,2)</f>
        <v>0</v>
      </c>
      <c r="J27" s="20">
        <f t="shared" ref="J27" si="294">ROUND((I27*0.58)+((I27*0.42)*0.1),2)</f>
        <v>0</v>
      </c>
      <c r="K27" s="20">
        <f t="shared" ref="K27" si="295">ROUND((I27*0.42)*0.9,2)</f>
        <v>0</v>
      </c>
      <c r="L27" s="21">
        <f t="shared" ref="L27" si="296">IF(J27+K27=I27,H27-I27,"ERROR")</f>
        <v>1275899.5100000005</v>
      </c>
      <c r="M27" s="20">
        <f t="shared" ref="M27" si="297">ROUND(L27*0.465,2)</f>
        <v>593293.27</v>
      </c>
      <c r="N27" s="20">
        <f>ROUND(L27*0.3,2)-0.01</f>
        <v>382769.83999999997</v>
      </c>
      <c r="O27" s="20">
        <f t="shared" si="260"/>
        <v>163953.09</v>
      </c>
      <c r="P27" s="20">
        <f t="shared" ref="P27" si="298">ROUND((L27*0.07)*0.9,2)</f>
        <v>80381.67</v>
      </c>
      <c r="Q27" s="20">
        <f t="shared" ref="Q27" si="299">ROUND(L27*0.01,2)</f>
        <v>12759</v>
      </c>
      <c r="R27" s="20">
        <f t="shared" ref="R27" si="300">ROUND((L27*0.0075)*0.9,2)</f>
        <v>8612.32</v>
      </c>
      <c r="S27" s="20">
        <f t="shared" ref="S27" si="301">ROUND((L27*0.0075)*0.9,2)</f>
        <v>8612.32</v>
      </c>
      <c r="T27" s="20">
        <f t="shared" si="250"/>
        <v>12759</v>
      </c>
      <c r="U27" s="20">
        <f t="shared" si="251"/>
        <v>12759</v>
      </c>
      <c r="V27" s="22">
        <f t="shared" ref="V27" si="302">E27/W27</f>
        <v>1289.0998836081478</v>
      </c>
      <c r="W27" s="23">
        <v>1031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</row>
    <row r="28" spans="1:96" ht="15" customHeight="1" x14ac:dyDescent="0.25">
      <c r="A28" s="19">
        <f t="shared" si="28"/>
        <v>45633</v>
      </c>
      <c r="B28" s="20">
        <v>13496403.630000001</v>
      </c>
      <c r="C28" s="20">
        <v>11951601.129999999</v>
      </c>
      <c r="D28" s="20">
        <v>300127</v>
      </c>
      <c r="E28" s="20">
        <f t="shared" ref="E28" si="303">B28-C28-D28</f>
        <v>1244675.5000000019</v>
      </c>
      <c r="F28" s="20">
        <f>ROUND(E28*0.04,2)-0.01</f>
        <v>49787.009999999995</v>
      </c>
      <c r="G28" s="20">
        <f t="shared" ref="G28" si="304">ROUND(E28*0,2)</f>
        <v>0</v>
      </c>
      <c r="H28" s="20">
        <f t="shared" ref="H28" si="305">E28-F28-G28</f>
        <v>1194888.4900000019</v>
      </c>
      <c r="I28" s="20">
        <f t="shared" ref="I28" si="306">ROUND(H28*0,2)</f>
        <v>0</v>
      </c>
      <c r="J28" s="20">
        <f t="shared" ref="J28" si="307">ROUND((I28*0.58)+((I28*0.42)*0.1),2)</f>
        <v>0</v>
      </c>
      <c r="K28" s="20">
        <f t="shared" ref="K28" si="308">ROUND((I28*0.42)*0.9,2)</f>
        <v>0</v>
      </c>
      <c r="L28" s="21">
        <f t="shared" ref="L28" si="309">IF(J28+K28=I28,H28-I28,"ERROR")</f>
        <v>1194888.4900000019</v>
      </c>
      <c r="M28" s="20">
        <f t="shared" ref="M28" si="310">ROUND(L28*0.465,2)</f>
        <v>555623.15</v>
      </c>
      <c r="N28" s="20">
        <f>ROUND(L28*0.3,2)+0.01</f>
        <v>358466.56</v>
      </c>
      <c r="O28" s="20">
        <f t="shared" si="260"/>
        <v>153543.17000000001</v>
      </c>
      <c r="P28" s="20">
        <f t="shared" ref="P28" si="311">ROUND((L28*0.07)*0.9,2)</f>
        <v>75277.97</v>
      </c>
      <c r="Q28" s="20">
        <f t="shared" ref="Q28" si="312">ROUND(L28*0.01,2)</f>
        <v>11948.88</v>
      </c>
      <c r="R28" s="20">
        <f t="shared" ref="R28" si="313">ROUND((L28*0.0075)*0.9,2)</f>
        <v>8065.5</v>
      </c>
      <c r="S28" s="20">
        <f t="shared" ref="S28" si="314">ROUND((L28*0.0075)*0.9,2)</f>
        <v>8065.5</v>
      </c>
      <c r="T28" s="20">
        <f t="shared" si="250"/>
        <v>11948.88</v>
      </c>
      <c r="U28" s="20">
        <f t="shared" si="251"/>
        <v>11948.88</v>
      </c>
      <c r="V28" s="22">
        <f t="shared" ref="V28" si="315">E28/W28</f>
        <v>1221.4676153091284</v>
      </c>
      <c r="W28" s="23">
        <v>1019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</row>
    <row r="29" spans="1:96" ht="15" customHeight="1" x14ac:dyDescent="0.25">
      <c r="A29" s="19">
        <f t="shared" si="28"/>
        <v>45640</v>
      </c>
      <c r="B29" s="20">
        <v>12954124.870000001</v>
      </c>
      <c r="C29" s="20">
        <v>11442871.18</v>
      </c>
      <c r="D29" s="20">
        <v>267006</v>
      </c>
      <c r="E29" s="20">
        <f t="shared" ref="E29" si="316">B29-C29-D29</f>
        <v>1244247.6900000013</v>
      </c>
      <c r="F29" s="20">
        <f>ROUND(E29*0.04,2)</f>
        <v>49769.91</v>
      </c>
      <c r="G29" s="20">
        <f t="shared" ref="G29" si="317">ROUND(E29*0,2)</f>
        <v>0</v>
      </c>
      <c r="H29" s="20">
        <f t="shared" ref="H29" si="318">E29-F29-G29</f>
        <v>1194477.7800000014</v>
      </c>
      <c r="I29" s="20">
        <f t="shared" ref="I29" si="319">ROUND(H29*0,2)</f>
        <v>0</v>
      </c>
      <c r="J29" s="20">
        <f t="shared" ref="J29" si="320">ROUND((I29*0.58)+((I29*0.42)*0.1),2)</f>
        <v>0</v>
      </c>
      <c r="K29" s="20">
        <f t="shared" ref="K29" si="321">ROUND((I29*0.42)*0.9,2)</f>
        <v>0</v>
      </c>
      <c r="L29" s="21">
        <f t="shared" ref="L29" si="322">IF(J29+K29=I29,H29-I29,"ERROR")</f>
        <v>1194477.7800000014</v>
      </c>
      <c r="M29" s="20">
        <f t="shared" ref="M29" si="323">ROUND(L29*0.465,2)</f>
        <v>555432.17000000004</v>
      </c>
      <c r="N29" s="20">
        <f>ROUND(L29*0.3,2)-0.01</f>
        <v>358343.32</v>
      </c>
      <c r="O29" s="20">
        <f t="shared" si="260"/>
        <v>153490.39000000001</v>
      </c>
      <c r="P29" s="20">
        <f t="shared" ref="P29" si="324">ROUND((L29*0.07)*0.9,2)</f>
        <v>75252.100000000006</v>
      </c>
      <c r="Q29" s="20">
        <f t="shared" ref="Q29" si="325">ROUND(L29*0.01,2)</f>
        <v>11944.78</v>
      </c>
      <c r="R29" s="20">
        <f t="shared" ref="R29" si="326">ROUND((L29*0.0075)*0.9,2)</f>
        <v>8062.73</v>
      </c>
      <c r="S29" s="20">
        <f t="shared" ref="S29" si="327">ROUND((L29*0.0075)*0.9,2)</f>
        <v>8062.73</v>
      </c>
      <c r="T29" s="20">
        <f t="shared" ref="T29" si="328">ROUND(L29*0.01,2)</f>
        <v>11944.78</v>
      </c>
      <c r="U29" s="20">
        <f t="shared" ref="U29" si="329">ROUND(L29*0.01,2)</f>
        <v>11944.78</v>
      </c>
      <c r="V29" s="22">
        <f t="shared" ref="V29" si="330">E29/W29</f>
        <v>1223.4490560471991</v>
      </c>
      <c r="W29" s="23">
        <v>1017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</row>
    <row r="30" spans="1:96" ht="15" customHeight="1" x14ac:dyDescent="0.25">
      <c r="A30" s="19">
        <f t="shared" si="28"/>
        <v>45647</v>
      </c>
      <c r="B30" s="20">
        <v>10686227.199999999</v>
      </c>
      <c r="C30" s="20">
        <v>9493434.6300000008</v>
      </c>
      <c r="D30" s="20">
        <v>228458</v>
      </c>
      <c r="E30" s="20">
        <f t="shared" ref="E30" si="331">B30-C30-D30</f>
        <v>964334.56999999844</v>
      </c>
      <c r="F30" s="20">
        <f>ROUND(E30*0.04,2)+0.01</f>
        <v>38573.39</v>
      </c>
      <c r="G30" s="20">
        <f t="shared" ref="G30" si="332">ROUND(E30*0,2)</f>
        <v>0</v>
      </c>
      <c r="H30" s="20">
        <f t="shared" ref="H30" si="333">E30-F30-G30</f>
        <v>925761.17999999842</v>
      </c>
      <c r="I30" s="20">
        <f t="shared" ref="I30" si="334">ROUND(H30*0,2)</f>
        <v>0</v>
      </c>
      <c r="J30" s="20">
        <f t="shared" ref="J30" si="335">ROUND((I30*0.58)+((I30*0.42)*0.1),2)</f>
        <v>0</v>
      </c>
      <c r="K30" s="20">
        <f t="shared" ref="K30" si="336">ROUND((I30*0.42)*0.9,2)</f>
        <v>0</v>
      </c>
      <c r="L30" s="21">
        <f t="shared" ref="L30" si="337">IF(J30+K30=I30,H30-I30,"ERROR")</f>
        <v>925761.17999999842</v>
      </c>
      <c r="M30" s="20">
        <f t="shared" ref="M30" si="338">ROUND(L30*0.465,2)</f>
        <v>430478.95</v>
      </c>
      <c r="N30" s="20">
        <f>ROUND(L30*0.3,2)+0.01</f>
        <v>277728.36</v>
      </c>
      <c r="O30" s="20">
        <f t="shared" ref="O30" si="339">ROUND(L30*0.1285,2)</f>
        <v>118960.31</v>
      </c>
      <c r="P30" s="20">
        <f t="shared" ref="P30" si="340">ROUND((L30*0.07)*0.9,2)</f>
        <v>58322.95</v>
      </c>
      <c r="Q30" s="20">
        <f t="shared" ref="Q30" si="341">ROUND(L30*0.01,2)</f>
        <v>9257.61</v>
      </c>
      <c r="R30" s="20">
        <f t="shared" ref="R30" si="342">ROUND((L30*0.0075)*0.9,2)</f>
        <v>6248.89</v>
      </c>
      <c r="S30" s="20">
        <f t="shared" ref="S30" si="343">ROUND((L30*0.0075)*0.9,2)</f>
        <v>6248.89</v>
      </c>
      <c r="T30" s="20">
        <f>ROUND(L30*0.01,2)+0.01</f>
        <v>9257.6200000000008</v>
      </c>
      <c r="U30" s="20">
        <f>ROUND(L30*0.01,2)-0.01</f>
        <v>9257.6</v>
      </c>
      <c r="V30" s="22">
        <f t="shared" ref="V30" si="344">E30/W30</f>
        <v>949.14819881889605</v>
      </c>
      <c r="W30" s="23">
        <v>1016</v>
      </c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25">
      <c r="A31" s="19">
        <f t="shared" si="28"/>
        <v>45654</v>
      </c>
      <c r="B31" s="20">
        <v>18111975.960000001</v>
      </c>
      <c r="C31" s="20">
        <v>15989483.559999999</v>
      </c>
      <c r="D31" s="20">
        <v>353546</v>
      </c>
      <c r="E31" s="20">
        <f t="shared" ref="E31" si="345">B31-C31-D31</f>
        <v>1768946.4000000022</v>
      </c>
      <c r="F31" s="20">
        <f>ROUND(E31*0.04,2)-0.02</f>
        <v>70757.84</v>
      </c>
      <c r="G31" s="20">
        <f t="shared" ref="G31" si="346">ROUND(E31*0,2)</f>
        <v>0</v>
      </c>
      <c r="H31" s="20">
        <f t="shared" ref="H31" si="347">E31-F31-G31</f>
        <v>1698188.5600000022</v>
      </c>
      <c r="I31" s="20">
        <f t="shared" ref="I31" si="348">ROUND(H31*0,2)</f>
        <v>0</v>
      </c>
      <c r="J31" s="20">
        <f t="shared" ref="J31" si="349">ROUND((I31*0.58)+((I31*0.42)*0.1),2)</f>
        <v>0</v>
      </c>
      <c r="K31" s="20">
        <f t="shared" ref="K31" si="350">ROUND((I31*0.42)*0.9,2)</f>
        <v>0</v>
      </c>
      <c r="L31" s="21">
        <f t="shared" ref="L31" si="351">IF(J31+K31=I31,H31-I31,"ERROR")</f>
        <v>1698188.5600000022</v>
      </c>
      <c r="M31" s="20">
        <f t="shared" ref="M31" si="352">ROUND(L31*0.465,2)</f>
        <v>789657.68</v>
      </c>
      <c r="N31" s="20">
        <f>ROUND(L31*0.3,2)-0.01</f>
        <v>509456.56</v>
      </c>
      <c r="O31" s="20">
        <f t="shared" ref="O31" si="353">ROUND(L31*0.1285,2)</f>
        <v>218217.23</v>
      </c>
      <c r="P31" s="20">
        <f t="shared" ref="P31" si="354">ROUND((L31*0.07)*0.9,2)</f>
        <v>106985.88</v>
      </c>
      <c r="Q31" s="20">
        <f t="shared" ref="Q31" si="355">ROUND(L31*0.01,2)</f>
        <v>16981.89</v>
      </c>
      <c r="R31" s="20">
        <f t="shared" ref="R31" si="356">ROUND((L31*0.0075)*0.9,2)</f>
        <v>11462.77</v>
      </c>
      <c r="S31" s="20">
        <f t="shared" ref="S31" si="357">ROUND((L31*0.0075)*0.9,2)</f>
        <v>11462.77</v>
      </c>
      <c r="T31" s="20">
        <f>ROUND(L31*0.01,2)-0.01</f>
        <v>16981.88</v>
      </c>
      <c r="U31" s="20">
        <f>ROUND(L31*0.01,2)+0.01</f>
        <v>16981.899999999998</v>
      </c>
      <c r="V31" s="22">
        <f t="shared" ref="V31" si="358">E31/W31</f>
        <v>1714.0953488372115</v>
      </c>
      <c r="W31" s="23">
        <v>1032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25">
      <c r="A32" s="19">
        <f t="shared" si="28"/>
        <v>45661</v>
      </c>
      <c r="B32" s="20">
        <v>21016800.010000002</v>
      </c>
      <c r="C32" s="20">
        <v>18603252.129999999</v>
      </c>
      <c r="D32" s="20">
        <v>443756</v>
      </c>
      <c r="E32" s="20">
        <f t="shared" ref="E32" si="359">B32-C32-D32</f>
        <v>1969791.8800000027</v>
      </c>
      <c r="F32" s="20">
        <f>ROUND(E32*0.04,2)-0.02</f>
        <v>78791.659999999989</v>
      </c>
      <c r="G32" s="20">
        <f t="shared" ref="G32" si="360">ROUND(E32*0,2)</f>
        <v>0</v>
      </c>
      <c r="H32" s="20">
        <f t="shared" ref="H32" si="361">E32-F32-G32</f>
        <v>1891000.2200000028</v>
      </c>
      <c r="I32" s="20">
        <f t="shared" ref="I32" si="362">ROUND(H32*0,2)</f>
        <v>0</v>
      </c>
      <c r="J32" s="20">
        <f t="shared" ref="J32" si="363">ROUND((I32*0.58)+((I32*0.42)*0.1),2)</f>
        <v>0</v>
      </c>
      <c r="K32" s="20">
        <f t="shared" ref="K32" si="364">ROUND((I32*0.42)*0.9,2)</f>
        <v>0</v>
      </c>
      <c r="L32" s="21">
        <f t="shared" ref="L32" si="365">IF(J32+K32=I32,H32-I32,"ERROR")</f>
        <v>1891000.2200000028</v>
      </c>
      <c r="M32" s="20">
        <f t="shared" ref="M32" si="366">ROUND(L32*0.465,2)</f>
        <v>879315.1</v>
      </c>
      <c r="N32" s="20">
        <f>ROUND(L32*0.3,2)+0.01</f>
        <v>567300.07999999996</v>
      </c>
      <c r="O32" s="20">
        <f t="shared" ref="O32" si="367">ROUND(L32*0.1285,2)</f>
        <v>242993.53</v>
      </c>
      <c r="P32" s="20">
        <f t="shared" ref="P32" si="368">ROUND((L32*0.07)*0.9,2)</f>
        <v>119133.01</v>
      </c>
      <c r="Q32" s="20">
        <f t="shared" ref="Q32" si="369">ROUND(L32*0.01,2)</f>
        <v>18910</v>
      </c>
      <c r="R32" s="20">
        <f t="shared" ref="R32" si="370">ROUND((L32*0.0075)*0.9,2)</f>
        <v>12764.25</v>
      </c>
      <c r="S32" s="20">
        <f t="shared" ref="S32" si="371">ROUND((L32*0.0075)*0.9,2)</f>
        <v>12764.25</v>
      </c>
      <c r="T32" s="20">
        <f>ROUND(L32*0.01,2)</f>
        <v>18910</v>
      </c>
      <c r="U32" s="20">
        <f>ROUND(L32*0.01,2)</f>
        <v>18910</v>
      </c>
      <c r="V32" s="22">
        <f t="shared" ref="V32" si="372">E32/W32</f>
        <v>1901.3435135135162</v>
      </c>
      <c r="W32" s="23">
        <v>1036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1:96" ht="15" customHeight="1" x14ac:dyDescent="0.25">
      <c r="A33" s="19">
        <f t="shared" si="28"/>
        <v>45668</v>
      </c>
      <c r="B33" s="20">
        <v>10488450.27</v>
      </c>
      <c r="C33" s="20">
        <v>9329349.9100000001</v>
      </c>
      <c r="D33" s="20">
        <v>244317</v>
      </c>
      <c r="E33" s="20">
        <f t="shared" ref="E33" si="373">B33-C33-D33</f>
        <v>914783.3599999994</v>
      </c>
      <c r="F33" s="20">
        <f>ROUND(E33*0.04,2)+0.01</f>
        <v>36591.340000000004</v>
      </c>
      <c r="G33" s="20">
        <f t="shared" ref="G33" si="374">ROUND(E33*0,2)</f>
        <v>0</v>
      </c>
      <c r="H33" s="20">
        <f t="shared" ref="H33" si="375">E33-F33-G33</f>
        <v>878192.01999999944</v>
      </c>
      <c r="I33" s="20">
        <f t="shared" ref="I33" si="376">ROUND(H33*0,2)</f>
        <v>0</v>
      </c>
      <c r="J33" s="20">
        <f t="shared" ref="J33" si="377">ROUND((I33*0.58)+((I33*0.42)*0.1),2)</f>
        <v>0</v>
      </c>
      <c r="K33" s="20">
        <f t="shared" ref="K33" si="378">ROUND((I33*0.42)*0.9,2)</f>
        <v>0</v>
      </c>
      <c r="L33" s="21">
        <f t="shared" ref="L33" si="379">IF(J33+K33=I33,H33-I33,"ERROR")</f>
        <v>878192.01999999944</v>
      </c>
      <c r="M33" s="20">
        <f t="shared" ref="M33" si="380">ROUND(L33*0.465,2)</f>
        <v>408359.29</v>
      </c>
      <c r="N33" s="20">
        <f>ROUND(L33*0.3,2)-0.01</f>
        <v>263457.59999999998</v>
      </c>
      <c r="O33" s="20">
        <f t="shared" ref="O33" si="381">ROUND(L33*0.1285,2)</f>
        <v>112847.67</v>
      </c>
      <c r="P33" s="20">
        <f t="shared" ref="P33" si="382">ROUND((L33*0.07)*0.9,2)</f>
        <v>55326.1</v>
      </c>
      <c r="Q33" s="20">
        <f t="shared" ref="Q33" si="383">ROUND(L33*0.01,2)</f>
        <v>8781.92</v>
      </c>
      <c r="R33" s="20">
        <f t="shared" ref="R33" si="384">ROUND((L33*0.0075)*0.9,2)</f>
        <v>5927.8</v>
      </c>
      <c r="S33" s="20">
        <f t="shared" ref="S33" si="385">ROUND((L33*0.0075)*0.9,2)</f>
        <v>5927.8</v>
      </c>
      <c r="T33" s="20">
        <f>ROUND(L33*0.01,2)</f>
        <v>8781.92</v>
      </c>
      <c r="U33" s="20">
        <f>ROUND(L33*0.01,2)</f>
        <v>8781.92</v>
      </c>
      <c r="V33" s="22">
        <f t="shared" ref="V33" si="386">E33/W33</f>
        <v>921.23198388720982</v>
      </c>
      <c r="W33" s="23">
        <v>993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1:96" ht="15" customHeight="1" x14ac:dyDescent="0.25">
      <c r="A34" s="19">
        <f t="shared" si="28"/>
        <v>45675</v>
      </c>
      <c r="B34" s="20">
        <v>13331573.91</v>
      </c>
      <c r="C34" s="20">
        <v>11939449.67</v>
      </c>
      <c r="D34" s="20">
        <v>271457</v>
      </c>
      <c r="E34" s="20">
        <f t="shared" ref="E34" si="387">B34-C34-D34</f>
        <v>1120667.2400000002</v>
      </c>
      <c r="F34" s="20">
        <f>ROUND(E34*0.04,2)</f>
        <v>44826.69</v>
      </c>
      <c r="G34" s="20">
        <f t="shared" ref="G34" si="388">ROUND(E34*0,2)</f>
        <v>0</v>
      </c>
      <c r="H34" s="20">
        <f t="shared" ref="H34" si="389">E34-F34-G34</f>
        <v>1075840.5500000003</v>
      </c>
      <c r="I34" s="20">
        <f t="shared" ref="I34" si="390">ROUND(H34*0,2)</f>
        <v>0</v>
      </c>
      <c r="J34" s="20">
        <f t="shared" ref="J34" si="391">ROUND((I34*0.58)+((I34*0.42)*0.1),2)</f>
        <v>0</v>
      </c>
      <c r="K34" s="20">
        <f t="shared" ref="K34" si="392">ROUND((I34*0.42)*0.9,2)</f>
        <v>0</v>
      </c>
      <c r="L34" s="21">
        <f t="shared" ref="L34" si="393">IF(J34+K34=I34,H34-I34,"ERROR")</f>
        <v>1075840.5500000003</v>
      </c>
      <c r="M34" s="20">
        <f t="shared" ref="M34" si="394">ROUND(L34*0.465,2)</f>
        <v>500265.86</v>
      </c>
      <c r="N34" s="20">
        <f>ROUND(L34*0.3,2)-0.01</f>
        <v>322752.15999999997</v>
      </c>
      <c r="O34" s="20">
        <f t="shared" ref="O34" si="395">ROUND(L34*0.1285,2)</f>
        <v>138245.51</v>
      </c>
      <c r="P34" s="20">
        <f t="shared" ref="P34" si="396">ROUND((L34*0.07)*0.9,2)</f>
        <v>67777.95</v>
      </c>
      <c r="Q34" s="20">
        <f t="shared" ref="Q34" si="397">ROUND(L34*0.01,2)</f>
        <v>10758.41</v>
      </c>
      <c r="R34" s="20">
        <f t="shared" ref="R34" si="398">ROUND((L34*0.0075)*0.9,2)</f>
        <v>7261.92</v>
      </c>
      <c r="S34" s="20">
        <f t="shared" ref="S34" si="399">ROUND((L34*0.0075)*0.9,2)</f>
        <v>7261.92</v>
      </c>
      <c r="T34" s="20">
        <f>ROUND(L34*0.01,2)+0.01</f>
        <v>10758.42</v>
      </c>
      <c r="U34" s="20">
        <f>ROUND(L34*0.01,2)-0.01</f>
        <v>10758.4</v>
      </c>
      <c r="V34" s="22">
        <f t="shared" ref="V34" si="400">E34/W34</f>
        <v>1130.8448435923312</v>
      </c>
      <c r="W34" s="23">
        <v>991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1:96" ht="15" customHeight="1" x14ac:dyDescent="0.25">
      <c r="A35" s="19">
        <f t="shared" si="28"/>
        <v>45682</v>
      </c>
      <c r="B35" s="20">
        <v>15888769.77</v>
      </c>
      <c r="C35" s="20">
        <v>14173838.32</v>
      </c>
      <c r="D35" s="20">
        <v>332280</v>
      </c>
      <c r="E35" s="20">
        <f t="shared" ref="E35" si="401">B35-C35-D35</f>
        <v>1382651.4499999993</v>
      </c>
      <c r="F35" s="20">
        <f>ROUND(E35*0.04,2)</f>
        <v>55306.06</v>
      </c>
      <c r="G35" s="20">
        <f t="shared" ref="G35" si="402">ROUND(E35*0,2)</f>
        <v>0</v>
      </c>
      <c r="H35" s="20">
        <f t="shared" ref="H35" si="403">E35-F35-G35</f>
        <v>1327345.3899999992</v>
      </c>
      <c r="I35" s="20">
        <f t="shared" ref="I35" si="404">ROUND(H35*0,2)</f>
        <v>0</v>
      </c>
      <c r="J35" s="20">
        <f t="shared" ref="J35" si="405">ROUND((I35*0.58)+((I35*0.42)*0.1),2)</f>
        <v>0</v>
      </c>
      <c r="K35" s="20">
        <f t="shared" ref="K35" si="406">ROUND((I35*0.42)*0.9,2)</f>
        <v>0</v>
      </c>
      <c r="L35" s="21">
        <f t="shared" ref="L35" si="407">IF(J35+K35=I35,H35-I35,"ERROR")</f>
        <v>1327345.3899999992</v>
      </c>
      <c r="M35" s="20">
        <f t="shared" ref="M35" si="408">ROUND(L35*0.465,2)</f>
        <v>617215.61</v>
      </c>
      <c r="N35" s="20">
        <f>ROUND(L35*0.3,2)+0.01</f>
        <v>398203.63</v>
      </c>
      <c r="O35" s="20">
        <f t="shared" ref="O35" si="409">ROUND(L35*0.1285,2)</f>
        <v>170563.88</v>
      </c>
      <c r="P35" s="20">
        <f t="shared" ref="P35" si="410">ROUND((L35*0.07)*0.9,2)</f>
        <v>83622.759999999995</v>
      </c>
      <c r="Q35" s="20">
        <f t="shared" ref="Q35" si="411">ROUND(L35*0.01,2)</f>
        <v>13273.45</v>
      </c>
      <c r="R35" s="20">
        <f t="shared" ref="R35" si="412">ROUND((L35*0.0075)*0.9,2)</f>
        <v>8959.58</v>
      </c>
      <c r="S35" s="20">
        <f t="shared" ref="S35" si="413">ROUND((L35*0.0075)*0.9,2)</f>
        <v>8959.58</v>
      </c>
      <c r="T35" s="20">
        <f>ROUND(L35*0.01,2)+0.01</f>
        <v>13273.460000000001</v>
      </c>
      <c r="U35" s="20">
        <f>ROUND(L35*0.01,2)-0.01</f>
        <v>13273.44</v>
      </c>
      <c r="V35" s="22">
        <f t="shared" ref="V35" si="414">E35/W35</f>
        <v>1360.877411417322</v>
      </c>
      <c r="W35" s="23">
        <v>1016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1:96" ht="15" customHeight="1" x14ac:dyDescent="0.25">
      <c r="A36" s="19">
        <f t="shared" si="28"/>
        <v>45689</v>
      </c>
      <c r="B36" s="20">
        <v>15894462.66</v>
      </c>
      <c r="C36" s="20">
        <v>14154810.690000001</v>
      </c>
      <c r="D36" s="20">
        <v>354199</v>
      </c>
      <c r="E36" s="20">
        <f t="shared" ref="E36" si="415">B36-C36-D36</f>
        <v>1385452.9699999988</v>
      </c>
      <c r="F36" s="20">
        <f>ROUND(E36*0.04,2)</f>
        <v>55418.12</v>
      </c>
      <c r="G36" s="20">
        <f t="shared" ref="G36" si="416">ROUND(E36*0,2)</f>
        <v>0</v>
      </c>
      <c r="H36" s="20">
        <f t="shared" ref="H36" si="417">E36-F36-G36</f>
        <v>1330034.8499999987</v>
      </c>
      <c r="I36" s="20">
        <f t="shared" ref="I36" si="418">ROUND(H36*0,2)</f>
        <v>0</v>
      </c>
      <c r="J36" s="20">
        <f t="shared" ref="J36" si="419">ROUND((I36*0.58)+((I36*0.42)*0.1),2)</f>
        <v>0</v>
      </c>
      <c r="K36" s="20">
        <f t="shared" ref="K36" si="420">ROUND((I36*0.42)*0.9,2)</f>
        <v>0</v>
      </c>
      <c r="L36" s="21">
        <f t="shared" ref="L36" si="421">IF(J36+K36=I36,H36-I36,"ERROR")</f>
        <v>1330034.8499999987</v>
      </c>
      <c r="M36" s="20">
        <f t="shared" ref="M36" si="422">ROUND(L36*0.465,2)</f>
        <v>618466.21</v>
      </c>
      <c r="N36" s="20">
        <f>ROUND(L36*0.3,2)-0.03</f>
        <v>399010.43</v>
      </c>
      <c r="O36" s="20">
        <f t="shared" ref="O36" si="423">ROUND(L36*0.1285,2)</f>
        <v>170909.48</v>
      </c>
      <c r="P36" s="20">
        <f t="shared" ref="P36" si="424">ROUND((L36*0.07)*0.9,2)</f>
        <v>83792.2</v>
      </c>
      <c r="Q36" s="20">
        <f t="shared" ref="Q36" si="425">ROUND(L36*0.01,2)</f>
        <v>13300.35</v>
      </c>
      <c r="R36" s="20">
        <f t="shared" ref="R36" si="426">ROUND((L36*0.0075)*0.9,2)</f>
        <v>8977.74</v>
      </c>
      <c r="S36" s="20">
        <f t="shared" ref="S36" si="427">ROUND((L36*0.0075)*0.9,2)</f>
        <v>8977.74</v>
      </c>
      <c r="T36" s="20">
        <f>ROUND(L36*0.01,2)-0.01</f>
        <v>13300.34</v>
      </c>
      <c r="U36" s="20">
        <f>ROUND(L36*0.01,2)+0.01</f>
        <v>13300.36</v>
      </c>
      <c r="V36" s="22">
        <f t="shared" ref="V36" si="428">E36/W36</f>
        <v>1351.6614341463403</v>
      </c>
      <c r="W36" s="23">
        <v>1025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1:96" ht="15" customHeight="1" x14ac:dyDescent="0.25">
      <c r="A37" s="19">
        <f t="shared" si="28"/>
        <v>45696</v>
      </c>
      <c r="B37" s="20">
        <v>15827839.210000001</v>
      </c>
      <c r="C37" s="20">
        <v>14050499.869999999</v>
      </c>
      <c r="D37" s="20">
        <v>324690</v>
      </c>
      <c r="E37" s="20">
        <f t="shared" ref="E37" si="429">B37-C37-D37</f>
        <v>1452649.3400000017</v>
      </c>
      <c r="F37" s="20">
        <f>ROUND(E37*0.04,2)+0.01</f>
        <v>58105.98</v>
      </c>
      <c r="G37" s="20">
        <f t="shared" ref="G37" si="430">ROUND(E37*0,2)</f>
        <v>0</v>
      </c>
      <c r="H37" s="20">
        <f t="shared" ref="H37" si="431">E37-F37-G37</f>
        <v>1394543.3600000017</v>
      </c>
      <c r="I37" s="20">
        <f t="shared" ref="I37" si="432">ROUND(H37*0,2)</f>
        <v>0</v>
      </c>
      <c r="J37" s="20">
        <f t="shared" ref="J37" si="433">ROUND((I37*0.58)+((I37*0.42)*0.1),2)</f>
        <v>0</v>
      </c>
      <c r="K37" s="20">
        <f t="shared" ref="K37" si="434">ROUND((I37*0.42)*0.9,2)</f>
        <v>0</v>
      </c>
      <c r="L37" s="21">
        <f t="shared" ref="L37" si="435">IF(J37+K37=I37,H37-I37,"ERROR")</f>
        <v>1394543.3600000017</v>
      </c>
      <c r="M37" s="20">
        <f t="shared" ref="M37" si="436">ROUND(L37*0.465,2)</f>
        <v>648462.66</v>
      </c>
      <c r="N37" s="20">
        <f>ROUND(L37*0.3,2)+0.01</f>
        <v>418363.02</v>
      </c>
      <c r="O37" s="20">
        <f t="shared" ref="O37" si="437">ROUND(L37*0.1285,2)</f>
        <v>179198.82</v>
      </c>
      <c r="P37" s="20">
        <f t="shared" ref="P37" si="438">ROUND((L37*0.07)*0.9,2)</f>
        <v>87856.23</v>
      </c>
      <c r="Q37" s="20">
        <f t="shared" ref="Q37" si="439">ROUND(L37*0.01,2)</f>
        <v>13945.43</v>
      </c>
      <c r="R37" s="20">
        <f t="shared" ref="R37" si="440">ROUND((L37*0.0075)*0.9,2)</f>
        <v>9413.17</v>
      </c>
      <c r="S37" s="20">
        <f t="shared" ref="S37" si="441">ROUND((L37*0.0075)*0.9,2)</f>
        <v>9413.17</v>
      </c>
      <c r="T37" s="20">
        <f>ROUND(L37*0.01,2)+0.01</f>
        <v>13945.44</v>
      </c>
      <c r="U37" s="20">
        <f>ROUND(L37*0.01,2)-0.01</f>
        <v>13945.42</v>
      </c>
      <c r="V37" s="22">
        <f t="shared" ref="V37" si="442">E37/W37</f>
        <v>1411.7097570456772</v>
      </c>
      <c r="W37" s="23">
        <v>1029</v>
      </c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1:96" ht="15" customHeight="1" x14ac:dyDescent="0.25">
      <c r="A38" s="19">
        <f t="shared" si="28"/>
        <v>45703</v>
      </c>
      <c r="B38" s="20">
        <v>15153543.27</v>
      </c>
      <c r="C38" s="20">
        <v>13554592.609999999</v>
      </c>
      <c r="D38" s="20">
        <v>298443</v>
      </c>
      <c r="E38" s="20">
        <f t="shared" ref="E38" si="443">B38-C38-D38</f>
        <v>1300507.6600000001</v>
      </c>
      <c r="F38" s="20">
        <f>ROUND(E38*0.04,2)-0.01</f>
        <v>52020.299999999996</v>
      </c>
      <c r="G38" s="20">
        <f t="shared" ref="G38" si="444">ROUND(E38*0,2)</f>
        <v>0</v>
      </c>
      <c r="H38" s="20">
        <f t="shared" ref="H38" si="445">E38-F38-G38</f>
        <v>1248487.3600000001</v>
      </c>
      <c r="I38" s="20">
        <f t="shared" ref="I38" si="446">ROUND(H38*0,2)</f>
        <v>0</v>
      </c>
      <c r="J38" s="20">
        <f t="shared" ref="J38" si="447">ROUND((I38*0.58)+((I38*0.42)*0.1),2)</f>
        <v>0</v>
      </c>
      <c r="K38" s="20">
        <f t="shared" ref="K38" si="448">ROUND((I38*0.42)*0.9,2)</f>
        <v>0</v>
      </c>
      <c r="L38" s="21">
        <f t="shared" ref="L38" si="449">IF(J38+K38=I38,H38-I38,"ERROR")</f>
        <v>1248487.3600000001</v>
      </c>
      <c r="M38" s="20">
        <f t="shared" ref="M38" si="450">ROUND(L38*0.465,2)</f>
        <v>580546.62</v>
      </c>
      <c r="N38" s="20">
        <f>ROUND(L38*0.3,2)+0.01</f>
        <v>374546.22000000003</v>
      </c>
      <c r="O38" s="20">
        <f t="shared" ref="O38" si="451">ROUND(L38*0.1285,2)</f>
        <v>160430.63</v>
      </c>
      <c r="P38" s="20">
        <f t="shared" ref="P38" si="452">ROUND((L38*0.07)*0.9,2)</f>
        <v>78654.7</v>
      </c>
      <c r="Q38" s="20">
        <f t="shared" ref="Q38" si="453">ROUND(L38*0.01,2)</f>
        <v>12484.87</v>
      </c>
      <c r="R38" s="20">
        <f t="shared" ref="R38" si="454">ROUND((L38*0.0075)*0.9,2)</f>
        <v>8427.2900000000009</v>
      </c>
      <c r="S38" s="20">
        <f t="shared" ref="S38" si="455">ROUND((L38*0.0075)*0.9,2)</f>
        <v>8427.2900000000009</v>
      </c>
      <c r="T38" s="20">
        <f>ROUND(L38*0.01,2)-0.01</f>
        <v>12484.86</v>
      </c>
      <c r="U38" s="20">
        <f>ROUND(L38*0.01,2)+0.01</f>
        <v>12484.880000000001</v>
      </c>
      <c r="V38" s="22">
        <f t="shared" ref="V38" si="456">E38/W38</f>
        <v>1387.9484098185701</v>
      </c>
      <c r="W38" s="23">
        <v>937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1:96" ht="15" customHeight="1" x14ac:dyDescent="0.25">
      <c r="A39" s="19">
        <f t="shared" si="28"/>
        <v>45710</v>
      </c>
      <c r="B39" s="20">
        <v>16317259.040000001</v>
      </c>
      <c r="C39" s="20">
        <v>14568033.189999999</v>
      </c>
      <c r="D39" s="20">
        <v>358282</v>
      </c>
      <c r="E39" s="20">
        <f t="shared" ref="E39" si="457">B39-C39-D39</f>
        <v>1390943.8500000015</v>
      </c>
      <c r="F39" s="20">
        <f>ROUND(E39*0.04,2)-0.01</f>
        <v>55637.74</v>
      </c>
      <c r="G39" s="20">
        <f t="shared" ref="G39" si="458">ROUND(E39*0,2)</f>
        <v>0</v>
      </c>
      <c r="H39" s="20">
        <f t="shared" ref="H39" si="459">E39-F39-G39</f>
        <v>1335306.1100000015</v>
      </c>
      <c r="I39" s="20">
        <f t="shared" ref="I39" si="460">ROUND(H39*0,2)</f>
        <v>0</v>
      </c>
      <c r="J39" s="20">
        <f t="shared" ref="J39" si="461">ROUND((I39*0.58)+((I39*0.42)*0.1),2)</f>
        <v>0</v>
      </c>
      <c r="K39" s="20">
        <f t="shared" ref="K39" si="462">ROUND((I39*0.42)*0.9,2)</f>
        <v>0</v>
      </c>
      <c r="L39" s="21">
        <f t="shared" ref="L39" si="463">IF(J39+K39=I39,H39-I39,"ERROR")</f>
        <v>1335306.1100000015</v>
      </c>
      <c r="M39" s="20">
        <f t="shared" ref="M39" si="464">ROUND(L39*0.465,2)</f>
        <v>620917.34</v>
      </c>
      <c r="N39" s="20">
        <f>ROUND(L39*0.3,2)</f>
        <v>400591.83</v>
      </c>
      <c r="O39" s="20">
        <f t="shared" ref="O39" si="465">ROUND(L39*0.1285,2)</f>
        <v>171586.84</v>
      </c>
      <c r="P39" s="20">
        <f t="shared" ref="P39" si="466">ROUND((L39*0.07)*0.9,2)</f>
        <v>84124.28</v>
      </c>
      <c r="Q39" s="20">
        <f t="shared" ref="Q39" si="467">ROUND(L39*0.01,2)</f>
        <v>13353.06</v>
      </c>
      <c r="R39" s="20">
        <f t="shared" ref="R39" si="468">ROUND((L39*0.0075)*0.9,2)</f>
        <v>9013.32</v>
      </c>
      <c r="S39" s="20">
        <f t="shared" ref="S39" si="469">ROUND((L39*0.0075)*0.9,2)</f>
        <v>9013.32</v>
      </c>
      <c r="T39" s="20">
        <f>ROUND(L39*0.01,2)</f>
        <v>13353.06</v>
      </c>
      <c r="U39" s="20">
        <f>ROUND(L39*0.01,2)</f>
        <v>13353.06</v>
      </c>
      <c r="V39" s="22">
        <f t="shared" ref="V39" si="470">E39/W39</f>
        <v>1481.3033546325894</v>
      </c>
      <c r="W39" s="23">
        <v>939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1:96" ht="15" customHeight="1" x14ac:dyDescent="0.25">
      <c r="A40" s="19">
        <f t="shared" si="28"/>
        <v>45717</v>
      </c>
      <c r="B40" s="20">
        <v>17943876.589999996</v>
      </c>
      <c r="C40" s="20">
        <v>15967691.34</v>
      </c>
      <c r="D40" s="20">
        <v>517148</v>
      </c>
      <c r="E40" s="20">
        <f t="shared" ref="E40" si="471">B40-C40-D40</f>
        <v>1459037.2499999963</v>
      </c>
      <c r="F40" s="20">
        <f>ROUND(E40*0.04,2)</f>
        <v>58361.49</v>
      </c>
      <c r="G40" s="20">
        <f t="shared" ref="G40" si="472">ROUND(E40*0,2)</f>
        <v>0</v>
      </c>
      <c r="H40" s="20">
        <f t="shared" ref="H40" si="473">E40-F40-G40</f>
        <v>1400675.7599999963</v>
      </c>
      <c r="I40" s="20">
        <f t="shared" ref="I40" si="474">ROUND(H40*0,2)</f>
        <v>0</v>
      </c>
      <c r="J40" s="20">
        <f t="shared" ref="J40" si="475">ROUND((I40*0.58)+((I40*0.42)*0.1),2)</f>
        <v>0</v>
      </c>
      <c r="K40" s="20">
        <f t="shared" ref="K40" si="476">ROUND((I40*0.42)*0.9,2)</f>
        <v>0</v>
      </c>
      <c r="L40" s="21">
        <f t="shared" ref="L40" si="477">IF(J40+K40=I40,H40-I40,"ERROR")</f>
        <v>1400675.7599999963</v>
      </c>
      <c r="M40" s="20">
        <f t="shared" ref="M40" si="478">ROUND(L40*0.465,2)</f>
        <v>651314.23</v>
      </c>
      <c r="N40" s="20">
        <f>ROUND(L40*0.3,2)-0.01</f>
        <v>420202.72</v>
      </c>
      <c r="O40" s="20">
        <f t="shared" ref="O40" si="479">ROUND(L40*0.1285,2)</f>
        <v>179986.84</v>
      </c>
      <c r="P40" s="20">
        <f t="shared" ref="P40" si="480">ROUND((L40*0.07)*0.9,2)</f>
        <v>88242.57</v>
      </c>
      <c r="Q40" s="20">
        <f t="shared" ref="Q40" si="481">ROUND(L40*0.01,2)</f>
        <v>14006.76</v>
      </c>
      <c r="R40" s="20">
        <f t="shared" ref="R40" si="482">ROUND((L40*0.0075)*0.9,2)</f>
        <v>9454.56</v>
      </c>
      <c r="S40" s="20">
        <f t="shared" ref="S40" si="483">ROUND((L40*0.0075)*0.9,2)</f>
        <v>9454.56</v>
      </c>
      <c r="T40" s="20">
        <f>ROUND(L40*0.01,2)</f>
        <v>14006.76</v>
      </c>
      <c r="U40" s="20">
        <f>ROUND(L40*0.01,2)</f>
        <v>14006.76</v>
      </c>
      <c r="V40" s="22">
        <f t="shared" ref="V40" si="484">E40/W40</f>
        <v>1496.4484615384577</v>
      </c>
      <c r="W40" s="23">
        <v>975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1:96" ht="15" customHeight="1" x14ac:dyDescent="0.25">
      <c r="A41" s="19">
        <f t="shared" si="28"/>
        <v>45724</v>
      </c>
      <c r="B41" s="20">
        <v>17574759.579999998</v>
      </c>
      <c r="C41" s="20">
        <v>15601639.389999999</v>
      </c>
      <c r="D41" s="20">
        <v>359417</v>
      </c>
      <c r="E41" s="20">
        <f t="shared" ref="E41" si="485">B41-C41-D41</f>
        <v>1613703.1899999995</v>
      </c>
      <c r="F41" s="20">
        <f>ROUND(E41*0.04,2)</f>
        <v>64548.13</v>
      </c>
      <c r="G41" s="20">
        <f t="shared" ref="G41" si="486">ROUND(E41*0,2)</f>
        <v>0</v>
      </c>
      <c r="H41" s="20">
        <f t="shared" ref="H41" si="487">E41-F41-G41</f>
        <v>1549155.0599999996</v>
      </c>
      <c r="I41" s="20">
        <f t="shared" ref="I41" si="488">ROUND(H41*0,2)</f>
        <v>0</v>
      </c>
      <c r="J41" s="20">
        <f t="shared" ref="J41" si="489">ROUND((I41*0.58)+((I41*0.42)*0.1),2)</f>
        <v>0</v>
      </c>
      <c r="K41" s="20">
        <f t="shared" ref="K41" si="490">ROUND((I41*0.42)*0.9,2)</f>
        <v>0</v>
      </c>
      <c r="L41" s="21">
        <f t="shared" ref="L41" si="491">IF(J41+K41=I41,H41-I41,"ERROR")</f>
        <v>1549155.0599999996</v>
      </c>
      <c r="M41" s="20">
        <f t="shared" ref="M41" si="492">ROUND(L41*0.465,2)</f>
        <v>720357.1</v>
      </c>
      <c r="N41" s="20">
        <f>ROUND(L41*0.3,2)-0.01</f>
        <v>464746.51</v>
      </c>
      <c r="O41" s="20">
        <f t="shared" ref="O41" si="493">ROUND(L41*0.1285,2)</f>
        <v>199066.43</v>
      </c>
      <c r="P41" s="20">
        <f t="shared" ref="P41" si="494">ROUND((L41*0.07)*0.9,2)</f>
        <v>97596.77</v>
      </c>
      <c r="Q41" s="20">
        <f t="shared" ref="Q41" si="495">ROUND(L41*0.01,2)</f>
        <v>15491.55</v>
      </c>
      <c r="R41" s="20">
        <f t="shared" ref="R41" si="496">ROUND((L41*0.0075)*0.9,2)</f>
        <v>10456.799999999999</v>
      </c>
      <c r="S41" s="20">
        <f t="shared" ref="S41" si="497">ROUND((L41*0.0075)*0.9,2)</f>
        <v>10456.799999999999</v>
      </c>
      <c r="T41" s="20">
        <f>ROUND(L41*0.01,2)+0.01</f>
        <v>15491.56</v>
      </c>
      <c r="U41" s="20">
        <f>ROUND(L41*0.01,2)-0.01</f>
        <v>15491.539999999999</v>
      </c>
      <c r="V41" s="22">
        <f t="shared" ref="V41" si="498">E41/W41</f>
        <v>1625.0787411883177</v>
      </c>
      <c r="W41" s="23">
        <v>993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1:96" ht="15" customHeight="1" x14ac:dyDescent="0.25">
      <c r="A42" s="19">
        <f t="shared" si="28"/>
        <v>45731</v>
      </c>
      <c r="B42" s="20">
        <v>17154039.859999999</v>
      </c>
      <c r="C42" s="20">
        <v>15267101.23</v>
      </c>
      <c r="D42" s="20">
        <v>362179</v>
      </c>
      <c r="E42" s="20">
        <f t="shared" ref="E42" si="499">B42-C42-D42</f>
        <v>1524759.629999999</v>
      </c>
      <c r="F42" s="20">
        <f>ROUND(E42*0.04,2)-0.01</f>
        <v>60990.38</v>
      </c>
      <c r="G42" s="20">
        <f t="shared" ref="G42" si="500">ROUND(E42*0,2)</f>
        <v>0</v>
      </c>
      <c r="H42" s="20">
        <f t="shared" ref="H42" si="501">E42-F42-G42</f>
        <v>1463769.2499999991</v>
      </c>
      <c r="I42" s="20">
        <f t="shared" ref="I42" si="502">ROUND(H42*0,2)</f>
        <v>0</v>
      </c>
      <c r="J42" s="20">
        <f t="shared" ref="J42" si="503">ROUND((I42*0.58)+((I42*0.42)*0.1),2)</f>
        <v>0</v>
      </c>
      <c r="K42" s="20">
        <f t="shared" ref="K42" si="504">ROUND((I42*0.42)*0.9,2)</f>
        <v>0</v>
      </c>
      <c r="L42" s="21">
        <f t="shared" ref="L42" si="505">IF(J42+K42=I42,H42-I42,"ERROR")</f>
        <v>1463769.2499999991</v>
      </c>
      <c r="M42" s="20">
        <f t="shared" ref="M42" si="506">ROUND(L42*0.465,2)</f>
        <v>680652.7</v>
      </c>
      <c r="N42" s="20">
        <f>ROUND(L42*0.3,2)+0.01</f>
        <v>439130.79000000004</v>
      </c>
      <c r="O42" s="20">
        <f t="shared" ref="O42" si="507">ROUND(L42*0.1285,2)</f>
        <v>188094.35</v>
      </c>
      <c r="P42" s="20">
        <f t="shared" ref="P42" si="508">ROUND((L42*0.07)*0.9,2)</f>
        <v>92217.46</v>
      </c>
      <c r="Q42" s="20">
        <f t="shared" ref="Q42" si="509">ROUND(L42*0.01,2)</f>
        <v>14637.69</v>
      </c>
      <c r="R42" s="20">
        <f t="shared" ref="R42" si="510">ROUND((L42*0.0075)*0.9,2)</f>
        <v>9880.44</v>
      </c>
      <c r="S42" s="20">
        <f t="shared" ref="S42" si="511">ROUND((L42*0.0075)*0.9,2)</f>
        <v>9880.44</v>
      </c>
      <c r="T42" s="20">
        <f>ROUND(L42*0.01,2)-0.01</f>
        <v>14637.68</v>
      </c>
      <c r="U42" s="20">
        <f>ROUND(L42*0.01,2)+0.01</f>
        <v>14637.7</v>
      </c>
      <c r="V42" s="22">
        <f t="shared" ref="V42" si="512">E42/W42</f>
        <v>1527.815260521041</v>
      </c>
      <c r="W42" s="23">
        <v>998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1:96" ht="15" customHeight="1" x14ac:dyDescent="0.25">
      <c r="A43" s="19">
        <f t="shared" si="28"/>
        <v>45738</v>
      </c>
      <c r="B43" s="20">
        <v>18191621.059999999</v>
      </c>
      <c r="C43" s="20">
        <v>16160092.310000001</v>
      </c>
      <c r="D43" s="20">
        <v>343524</v>
      </c>
      <c r="E43" s="20">
        <f t="shared" ref="E43" si="513">B43-C43-D43</f>
        <v>1688004.7499999981</v>
      </c>
      <c r="F43" s="20">
        <f>ROUND(E43*0.04,2)</f>
        <v>67520.19</v>
      </c>
      <c r="G43" s="20">
        <f t="shared" ref="G43" si="514">ROUND(E43*0,2)</f>
        <v>0</v>
      </c>
      <c r="H43" s="20">
        <f t="shared" ref="H43" si="515">E43-F43-G43</f>
        <v>1620484.5599999982</v>
      </c>
      <c r="I43" s="20">
        <f t="shared" ref="I43" si="516">ROUND(H43*0,2)</f>
        <v>0</v>
      </c>
      <c r="J43" s="20">
        <f t="shared" ref="J43" si="517">ROUND((I43*0.58)+((I43*0.42)*0.1),2)</f>
        <v>0</v>
      </c>
      <c r="K43" s="20">
        <f t="shared" ref="K43" si="518">ROUND((I43*0.42)*0.9,2)</f>
        <v>0</v>
      </c>
      <c r="L43" s="21">
        <f t="shared" ref="L43" si="519">IF(J43+K43=I43,H43-I43,"ERROR")</f>
        <v>1620484.5599999982</v>
      </c>
      <c r="M43" s="20">
        <f t="shared" ref="M43" si="520">ROUND(L43*0.465,2)</f>
        <v>753525.32</v>
      </c>
      <c r="N43" s="20">
        <f>ROUND(L43*0.3,2)-0.02</f>
        <v>486145.35</v>
      </c>
      <c r="O43" s="20">
        <f t="shared" ref="O43" si="521">ROUND(L43*0.1285,2)</f>
        <v>208232.27</v>
      </c>
      <c r="P43" s="20">
        <f t="shared" ref="P43" si="522">ROUND((L43*0.07)*0.9,2)</f>
        <v>102090.53</v>
      </c>
      <c r="Q43" s="20">
        <f t="shared" ref="Q43" si="523">ROUND(L43*0.01,2)</f>
        <v>16204.85</v>
      </c>
      <c r="R43" s="20">
        <f t="shared" ref="R43" si="524">ROUND((L43*0.0075)*0.9,2)</f>
        <v>10938.27</v>
      </c>
      <c r="S43" s="20">
        <f t="shared" ref="S43" si="525">ROUND((L43*0.0075)*0.9,2)</f>
        <v>10938.27</v>
      </c>
      <c r="T43" s="20">
        <f>ROUND(L43*0.01,2)+0.01</f>
        <v>16204.86</v>
      </c>
      <c r="U43" s="20">
        <f>ROUND(L43*0.01,2)-0.01</f>
        <v>16204.84</v>
      </c>
      <c r="V43" s="22">
        <f t="shared" ref="V43" si="526">E43/W43</f>
        <v>1689.6944444444425</v>
      </c>
      <c r="W43" s="23">
        <v>999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1:96" ht="15" customHeight="1" x14ac:dyDescent="0.25">
      <c r="A44" s="19">
        <f t="shared" si="28"/>
        <v>45745</v>
      </c>
      <c r="B44" s="20">
        <v>17675040.59</v>
      </c>
      <c r="C44" s="20">
        <v>15662811.790000001</v>
      </c>
      <c r="D44" s="20">
        <v>358692</v>
      </c>
      <c r="E44" s="20">
        <f t="shared" ref="E44" si="527">B44-C44-D44</f>
        <v>1653536.7999999989</v>
      </c>
      <c r="F44" s="20">
        <f>ROUND(E44*0.04,2)</f>
        <v>66141.47</v>
      </c>
      <c r="G44" s="20">
        <f t="shared" ref="G44" si="528">ROUND(E44*0,2)</f>
        <v>0</v>
      </c>
      <c r="H44" s="20">
        <f t="shared" ref="H44" si="529">E44-F44-G44</f>
        <v>1587395.3299999989</v>
      </c>
      <c r="I44" s="20">
        <f t="shared" ref="I44" si="530">ROUND(H44*0,2)</f>
        <v>0</v>
      </c>
      <c r="J44" s="20">
        <f t="shared" ref="J44" si="531">ROUND((I44*0.58)+((I44*0.42)*0.1),2)</f>
        <v>0</v>
      </c>
      <c r="K44" s="20">
        <f t="shared" ref="K44" si="532">ROUND((I44*0.42)*0.9,2)</f>
        <v>0</v>
      </c>
      <c r="L44" s="21">
        <f t="shared" ref="L44" si="533">IF(J44+K44=I44,H44-I44,"ERROR")</f>
        <v>1587395.3299999989</v>
      </c>
      <c r="M44" s="20">
        <f t="shared" ref="M44" si="534">ROUND(L44*0.465,2)</f>
        <v>738138.83</v>
      </c>
      <c r="N44" s="20">
        <f>ROUND(L44*0.3,2)</f>
        <v>476218.6</v>
      </c>
      <c r="O44" s="20">
        <f t="shared" ref="O44" si="535">ROUND(L44*0.1285,2)</f>
        <v>203980.3</v>
      </c>
      <c r="P44" s="20">
        <f t="shared" ref="P44" si="536">ROUND((L44*0.07)*0.9,2)</f>
        <v>100005.91</v>
      </c>
      <c r="Q44" s="20">
        <f t="shared" ref="Q44" si="537">ROUND(L44*0.01,2)</f>
        <v>15873.95</v>
      </c>
      <c r="R44" s="20">
        <f t="shared" ref="R44" si="538">ROUND((L44*0.0075)*0.9,2)</f>
        <v>10714.92</v>
      </c>
      <c r="S44" s="20">
        <f t="shared" ref="S44" si="539">ROUND((L44*0.0075)*0.9,2)</f>
        <v>10714.92</v>
      </c>
      <c r="T44" s="20">
        <f>ROUND(L44*0.01,2)-0.01</f>
        <v>15873.94</v>
      </c>
      <c r="U44" s="20">
        <f>ROUND(L44*0.01,2)+0.01</f>
        <v>15873.960000000001</v>
      </c>
      <c r="V44" s="22">
        <f t="shared" ref="V44" si="540">E44/W44</f>
        <v>1651.8849150849139</v>
      </c>
      <c r="W44" s="23">
        <v>1001</v>
      </c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1:96" ht="15" customHeight="1" x14ac:dyDescent="0.25">
      <c r="A45" s="19">
        <f t="shared" si="28"/>
        <v>45752</v>
      </c>
      <c r="B45" s="20">
        <v>18269504.59</v>
      </c>
      <c r="C45" s="20">
        <v>16300562.529999999</v>
      </c>
      <c r="D45" s="20">
        <v>348021</v>
      </c>
      <c r="E45" s="20">
        <f t="shared" ref="E45" si="541">B45-C45-D45</f>
        <v>1620921.0600000005</v>
      </c>
      <c r="F45" s="20">
        <f>ROUND(E45*0.04,2)+0.01</f>
        <v>64836.85</v>
      </c>
      <c r="G45" s="20">
        <f t="shared" ref="G45" si="542">ROUND(E45*0,2)</f>
        <v>0</v>
      </c>
      <c r="H45" s="20">
        <f t="shared" ref="H45" si="543">E45-F45-G45</f>
        <v>1556084.2100000004</v>
      </c>
      <c r="I45" s="20">
        <f t="shared" ref="I45" si="544">ROUND(H45*0,2)</f>
        <v>0</v>
      </c>
      <c r="J45" s="20">
        <f t="shared" ref="J45" si="545">ROUND((I45*0.58)+((I45*0.42)*0.1),2)</f>
        <v>0</v>
      </c>
      <c r="K45" s="20">
        <f t="shared" ref="K45" si="546">ROUND((I45*0.42)*0.9,2)</f>
        <v>0</v>
      </c>
      <c r="L45" s="21">
        <f t="shared" ref="L45" si="547">IF(J45+K45=I45,H45-I45,"ERROR")</f>
        <v>1556084.2100000004</v>
      </c>
      <c r="M45" s="20">
        <f t="shared" ref="M45" si="548">ROUND(L45*0.465,2)</f>
        <v>723579.16</v>
      </c>
      <c r="N45" s="20">
        <f>ROUND(L45*0.3,2)</f>
        <v>466825.26</v>
      </c>
      <c r="O45" s="20">
        <f t="shared" ref="O45" si="549">ROUND(L45*0.1285,2)</f>
        <v>199956.82</v>
      </c>
      <c r="P45" s="20">
        <f t="shared" ref="P45" si="550">ROUND((L45*0.07)*0.9,2)</f>
        <v>98033.31</v>
      </c>
      <c r="Q45" s="20">
        <f t="shared" ref="Q45" si="551">ROUND(L45*0.01,2)</f>
        <v>15560.84</v>
      </c>
      <c r="R45" s="20">
        <f t="shared" ref="R45" si="552">ROUND((L45*0.0075)*0.9,2)</f>
        <v>10503.57</v>
      </c>
      <c r="S45" s="20">
        <f t="shared" ref="S45" si="553">ROUND((L45*0.0075)*0.9,2)</f>
        <v>10503.57</v>
      </c>
      <c r="T45" s="20">
        <f>ROUND(L45*0.01,2)</f>
        <v>15560.84</v>
      </c>
      <c r="U45" s="20">
        <f>ROUND(L45*0.01,2)</f>
        <v>15560.84</v>
      </c>
      <c r="V45" s="22">
        <f t="shared" ref="V45" si="554">E45/W45</f>
        <v>1620.9210600000006</v>
      </c>
      <c r="W45" s="23">
        <v>1000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1:96" ht="15" customHeight="1" x14ac:dyDescent="0.25">
      <c r="B46" s="9"/>
      <c r="V46" s="10"/>
    </row>
    <row r="47" spans="1:96" ht="15" customHeight="1" thickBot="1" x14ac:dyDescent="0.3">
      <c r="B47" s="11">
        <f t="shared" ref="B47:U47" si="555">SUM(B6:B46)</f>
        <v>637019465.08999991</v>
      </c>
      <c r="C47" s="11">
        <f t="shared" si="555"/>
        <v>565548317.13999999</v>
      </c>
      <c r="D47" s="11">
        <f t="shared" si="555"/>
        <v>12979707</v>
      </c>
      <c r="E47" s="11">
        <f t="shared" si="555"/>
        <v>58491440.950000003</v>
      </c>
      <c r="F47" s="11">
        <f t="shared" si="555"/>
        <v>2339657.58</v>
      </c>
      <c r="G47" s="11">
        <f t="shared" si="555"/>
        <v>0</v>
      </c>
      <c r="H47" s="11">
        <f t="shared" si="555"/>
        <v>56151783.370000012</v>
      </c>
      <c r="I47" s="11">
        <f t="shared" si="555"/>
        <v>0</v>
      </c>
      <c r="J47" s="11">
        <f t="shared" si="555"/>
        <v>0</v>
      </c>
      <c r="K47" s="11">
        <f t="shared" si="555"/>
        <v>0</v>
      </c>
      <c r="L47" s="11">
        <f t="shared" si="555"/>
        <v>56151783.370000012</v>
      </c>
      <c r="M47" s="11">
        <f t="shared" si="555"/>
        <v>26110579.280000001</v>
      </c>
      <c r="N47" s="11">
        <f t="shared" si="555"/>
        <v>16845535.100000001</v>
      </c>
      <c r="O47" s="11">
        <f t="shared" si="555"/>
        <v>7215504.1499999994</v>
      </c>
      <c r="P47" s="11">
        <f t="shared" si="555"/>
        <v>3537562.34</v>
      </c>
      <c r="Q47" s="11">
        <f t="shared" si="555"/>
        <v>561517.79999999993</v>
      </c>
      <c r="R47" s="11">
        <f t="shared" si="555"/>
        <v>379024.54999999993</v>
      </c>
      <c r="S47" s="11">
        <f t="shared" si="555"/>
        <v>379024.54999999993</v>
      </c>
      <c r="T47" s="11">
        <f t="shared" si="555"/>
        <v>561517.79999999993</v>
      </c>
      <c r="U47" s="11">
        <f t="shared" si="555"/>
        <v>561517.79999999993</v>
      </c>
      <c r="V47" s="12">
        <f>AVERAGE(V6:V46)</f>
        <v>1439.1528618283655</v>
      </c>
      <c r="W47" s="13">
        <f>AVERAGE(W6:W46)</f>
        <v>1015.7</v>
      </c>
    </row>
    <row r="48" spans="1:96" ht="15" customHeight="1" thickTop="1" x14ac:dyDescent="0.25"/>
    <row r="49" spans="1:1" ht="15" customHeight="1" x14ac:dyDescent="0.25">
      <c r="A49" s="1" t="s">
        <v>34</v>
      </c>
    </row>
    <row r="50" spans="1:1" ht="15" customHeight="1" x14ac:dyDescent="0.25">
      <c r="A50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54"/>
  <sheetViews>
    <sheetView workbookViewId="0">
      <pane ySplit="3" topLeftCell="A19" activePane="bottomLeft" state="frozen"/>
      <selection pane="bottomLeft" activeCell="A46" sqref="A46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19390739.099999998</v>
      </c>
      <c r="C23" s="7">
        <v>17410335.770000003</v>
      </c>
      <c r="D23" s="7">
        <v>372273.81000000006</v>
      </c>
      <c r="E23" s="7">
        <f t="shared" ref="E23" si="255">B23-C23-D23</f>
        <v>1608129.5199999944</v>
      </c>
      <c r="F23" s="7">
        <f>ROUND(E23*0.04,2)</f>
        <v>64325.18</v>
      </c>
      <c r="G23" s="7">
        <f t="shared" ref="G23" si="256">ROUND(E23*0,2)</f>
        <v>0</v>
      </c>
      <c r="H23" s="7">
        <f t="shared" ref="H23" si="257">E23-F23-G23</f>
        <v>1543804.3399999945</v>
      </c>
      <c r="I23" s="7">
        <f t="shared" ref="I23" si="258">ROUND(H23*0,2)</f>
        <v>0</v>
      </c>
      <c r="J23" s="7">
        <f t="shared" ref="J23" si="259">ROUND((I23*0.58)+((I23*0.42)*0.1),2)</f>
        <v>0</v>
      </c>
      <c r="K23" s="7">
        <f t="shared" ref="K23" si="260">ROUND((I23*0.42)*0.9,2)</f>
        <v>0</v>
      </c>
      <c r="L23" s="18">
        <f t="shared" ref="L23" si="261">IF(J23+K23=I23,H23-I23,"ERROR")</f>
        <v>1543804.3399999945</v>
      </c>
      <c r="M23" s="7">
        <f t="shared" ref="M23" si="262">ROUND(L23*0.465,2)</f>
        <v>717869.02</v>
      </c>
      <c r="N23" s="7">
        <f>ROUND(L23*0.3,2)+0.01</f>
        <v>463141.31</v>
      </c>
      <c r="O23" s="7">
        <f t="shared" ref="O23" si="263">ROUND(L23*0.1285,2)</f>
        <v>198378.86</v>
      </c>
      <c r="P23" s="7">
        <f t="shared" ref="P23" si="264">ROUND((L23*0.07)*0.9,2)</f>
        <v>97259.67</v>
      </c>
      <c r="Q23" s="7">
        <f t="shared" ref="Q23" si="265">ROUND(L23*0.01,2)</f>
        <v>15438.04</v>
      </c>
      <c r="R23" s="7">
        <f t="shared" ref="R23" si="266">ROUND((L23*0.0075)*0.9,2)</f>
        <v>10420.68</v>
      </c>
      <c r="S23" s="7">
        <f t="shared" ref="S23" si="267">ROUND((L23*0.0075)*0.9,2)</f>
        <v>10420.68</v>
      </c>
      <c r="T23" s="7">
        <f>ROUND(L23*0.02,2)-0.01</f>
        <v>30876.080000000002</v>
      </c>
      <c r="U23" s="7">
        <f t="shared" ref="U23" si="268">ROUND(M23*0,2)</f>
        <v>0</v>
      </c>
      <c r="V23" s="16">
        <f t="shared" ref="V23" si="269">E23/W23</f>
        <v>1627.6614574898729</v>
      </c>
      <c r="W23" s="8">
        <v>988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17440156.27</v>
      </c>
      <c r="C24" s="7">
        <v>15568867.449999999</v>
      </c>
      <c r="D24" s="7">
        <v>326452.46999999997</v>
      </c>
      <c r="E24" s="7">
        <f t="shared" ref="E24" si="270">B24-C24-D24</f>
        <v>1544836.3500000003</v>
      </c>
      <c r="F24" s="7">
        <f>ROUND(E24*0.04,2)+0.01</f>
        <v>61793.46</v>
      </c>
      <c r="G24" s="7">
        <f t="shared" ref="G24" si="271">ROUND(E24*0,2)</f>
        <v>0</v>
      </c>
      <c r="H24" s="7">
        <f t="shared" ref="H24" si="272">E24-F24-G24</f>
        <v>1483042.8900000004</v>
      </c>
      <c r="I24" s="7">
        <f t="shared" ref="I24" si="273">ROUND(H24*0,2)</f>
        <v>0</v>
      </c>
      <c r="J24" s="7">
        <f t="shared" ref="J24" si="274">ROUND((I24*0.58)+((I24*0.42)*0.1),2)</f>
        <v>0</v>
      </c>
      <c r="K24" s="7">
        <f t="shared" ref="K24" si="275">ROUND((I24*0.42)*0.9,2)</f>
        <v>0</v>
      </c>
      <c r="L24" s="18">
        <f t="shared" ref="L24" si="276">IF(J24+K24=I24,H24-I24,"ERROR")</f>
        <v>1483042.8900000004</v>
      </c>
      <c r="M24" s="7">
        <f t="shared" ref="M24" si="277">ROUND(L24*0.465,2)</f>
        <v>689614.94</v>
      </c>
      <c r="N24" s="7">
        <f>ROUND(L24*0.3,2)</f>
        <v>444912.87</v>
      </c>
      <c r="O24" s="7">
        <f t="shared" ref="O24" si="278">ROUND(L24*0.1285,2)</f>
        <v>190571.01</v>
      </c>
      <c r="P24" s="7">
        <f t="shared" ref="P24" si="279">ROUND((L24*0.07)*0.9,2)</f>
        <v>93431.7</v>
      </c>
      <c r="Q24" s="7">
        <f t="shared" ref="Q24" si="280">ROUND(L24*0.01,2)</f>
        <v>14830.43</v>
      </c>
      <c r="R24" s="7">
        <f t="shared" ref="R24" si="281">ROUND((L24*0.0075)*0.9,2)</f>
        <v>10010.540000000001</v>
      </c>
      <c r="S24" s="7">
        <f t="shared" ref="S24" si="282">ROUND((L24*0.0075)*0.9,2)</f>
        <v>10010.540000000001</v>
      </c>
      <c r="T24" s="7">
        <f>ROUND(L24*0.02,2)</f>
        <v>29660.86</v>
      </c>
      <c r="U24" s="7">
        <f t="shared" ref="U24" si="283">ROUND(M24*0,2)</f>
        <v>0</v>
      </c>
      <c r="V24" s="16">
        <f t="shared" ref="V24" si="284">E24/W24</f>
        <v>1566.7711460446251</v>
      </c>
      <c r="W24" s="8">
        <v>986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17176967.780000001</v>
      </c>
      <c r="C25" s="7">
        <v>15278693.350000001</v>
      </c>
      <c r="D25" s="7">
        <v>319535.26</v>
      </c>
      <c r="E25" s="7">
        <f t="shared" ref="E25" si="285">B25-C25-D25</f>
        <v>1578739.1699999997</v>
      </c>
      <c r="F25" s="7">
        <f>ROUND(E25*0.04,2)-0.01</f>
        <v>63149.56</v>
      </c>
      <c r="G25" s="7">
        <f t="shared" ref="G25" si="286">ROUND(E25*0,2)</f>
        <v>0</v>
      </c>
      <c r="H25" s="7">
        <f t="shared" ref="H25" si="287">E25-F25-G25</f>
        <v>1515589.6099999996</v>
      </c>
      <c r="I25" s="7">
        <f t="shared" ref="I25" si="288">ROUND(H25*0,2)</f>
        <v>0</v>
      </c>
      <c r="J25" s="7">
        <f t="shared" ref="J25" si="289">ROUND((I25*0.58)+((I25*0.42)*0.1),2)</f>
        <v>0</v>
      </c>
      <c r="K25" s="7">
        <f t="shared" ref="K25" si="290">ROUND((I25*0.42)*0.9,2)</f>
        <v>0</v>
      </c>
      <c r="L25" s="18">
        <f t="shared" ref="L25" si="291">IF(J25+K25=I25,H25-I25,"ERROR")</f>
        <v>1515589.6099999996</v>
      </c>
      <c r="M25" s="7">
        <f t="shared" ref="M25" si="292">ROUND(L25*0.465,2)</f>
        <v>704749.17</v>
      </c>
      <c r="N25" s="7">
        <f>ROUND(L25*0.3,2)-0.01</f>
        <v>454676.87</v>
      </c>
      <c r="O25" s="7">
        <f t="shared" ref="O25" si="293">ROUND(L25*0.1285,2)</f>
        <v>194753.26</v>
      </c>
      <c r="P25" s="7">
        <f t="shared" ref="P25" si="294">ROUND((L25*0.07)*0.9,2)</f>
        <v>95482.15</v>
      </c>
      <c r="Q25" s="7">
        <f t="shared" ref="Q25" si="295">ROUND(L25*0.01,2)</f>
        <v>15155.9</v>
      </c>
      <c r="R25" s="7">
        <f t="shared" ref="R25" si="296">ROUND((L25*0.0075)*0.9,2)</f>
        <v>10230.23</v>
      </c>
      <c r="S25" s="7">
        <f t="shared" ref="S25" si="297">ROUND((L25*0.0075)*0.9,2)</f>
        <v>10230.23</v>
      </c>
      <c r="T25" s="7">
        <f>ROUND(L25*0.02,2)+0.01</f>
        <v>30311.8</v>
      </c>
      <c r="U25" s="7">
        <f t="shared" ref="U25" si="298">ROUND(M25*0,2)</f>
        <v>0</v>
      </c>
      <c r="V25" s="16">
        <f t="shared" ref="V25" si="299">E25/W25</f>
        <v>1596.2984529828107</v>
      </c>
      <c r="W25" s="8">
        <v>989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17129118.939999998</v>
      </c>
      <c r="C26" s="7">
        <v>15383828.5</v>
      </c>
      <c r="D26" s="7">
        <v>311209.33</v>
      </c>
      <c r="E26" s="7">
        <f t="shared" ref="E26" si="300">B26-C26-D26</f>
        <v>1434081.1099999975</v>
      </c>
      <c r="F26" s="7">
        <f>ROUND(E26*0.04,2)</f>
        <v>57363.24</v>
      </c>
      <c r="G26" s="7">
        <f t="shared" ref="G26" si="301">ROUND(E26*0,2)</f>
        <v>0</v>
      </c>
      <c r="H26" s="7">
        <f t="shared" ref="H26" si="302">E26-F26-G26</f>
        <v>1376717.8699999976</v>
      </c>
      <c r="I26" s="7">
        <f t="shared" ref="I26" si="303">ROUND(H26*0,2)</f>
        <v>0</v>
      </c>
      <c r="J26" s="7">
        <f t="shared" ref="J26" si="304">ROUND((I26*0.58)+((I26*0.42)*0.1),2)</f>
        <v>0</v>
      </c>
      <c r="K26" s="7">
        <f t="shared" ref="K26" si="305">ROUND((I26*0.42)*0.9,2)</f>
        <v>0</v>
      </c>
      <c r="L26" s="18">
        <f t="shared" ref="L26" si="306">IF(J26+K26=I26,H26-I26,"ERROR")</f>
        <v>1376717.8699999976</v>
      </c>
      <c r="M26" s="7">
        <f t="shared" ref="M26" si="307">ROUND(L26*0.465,2)</f>
        <v>640173.81000000006</v>
      </c>
      <c r="N26" s="7">
        <f>ROUND(L26*0.3,2)-0.02</f>
        <v>413015.33999999997</v>
      </c>
      <c r="O26" s="7">
        <f t="shared" ref="O26" si="308">ROUND(L26*0.1285,2)</f>
        <v>176908.25</v>
      </c>
      <c r="P26" s="7">
        <f t="shared" ref="P26" si="309">ROUND((L26*0.07)*0.9,2)</f>
        <v>86733.23</v>
      </c>
      <c r="Q26" s="7">
        <f t="shared" ref="Q26" si="310">ROUND(L26*0.01,2)</f>
        <v>13767.18</v>
      </c>
      <c r="R26" s="7">
        <f t="shared" ref="R26" si="311">ROUND((L26*0.0075)*0.9,2)</f>
        <v>9292.85</v>
      </c>
      <c r="S26" s="7">
        <f t="shared" ref="S26" si="312">ROUND((L26*0.0075)*0.9,2)</f>
        <v>9292.85</v>
      </c>
      <c r="T26" s="7">
        <f>ROUND(L26*0.02,2)</f>
        <v>27534.36</v>
      </c>
      <c r="U26" s="7">
        <f t="shared" ref="U26" si="313">ROUND(M26*0,2)</f>
        <v>0</v>
      </c>
      <c r="V26" s="16">
        <f t="shared" ref="V26" si="314">E26/W26</f>
        <v>1448.5667777777753</v>
      </c>
      <c r="W26" s="8">
        <v>990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18560439.780000001</v>
      </c>
      <c r="C27" s="7">
        <v>16513581.420000002</v>
      </c>
      <c r="D27" s="7">
        <v>325228.78000000003</v>
      </c>
      <c r="E27" s="7">
        <f t="shared" ref="E27" si="315">B27-C27-D27</f>
        <v>1721629.5799999994</v>
      </c>
      <c r="F27" s="7">
        <f>ROUND(E27*0.04,2)+0.01</f>
        <v>68865.189999999988</v>
      </c>
      <c r="G27" s="7">
        <f t="shared" ref="G27" si="316">ROUND(E27*0,2)</f>
        <v>0</v>
      </c>
      <c r="H27" s="7">
        <f t="shared" ref="H27" si="317">E27-F27-G27</f>
        <v>1652764.3899999994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1652764.3899999994</v>
      </c>
      <c r="M27" s="7">
        <f t="shared" ref="M27" si="322">ROUND(L27*0.465,2)</f>
        <v>768535.44</v>
      </c>
      <c r="N27" s="7">
        <f>ROUND(L27*0.3,2)+0.01</f>
        <v>495829.33</v>
      </c>
      <c r="O27" s="7">
        <f t="shared" ref="O27" si="323">ROUND(L27*0.1285,2)</f>
        <v>212380.22</v>
      </c>
      <c r="P27" s="7">
        <f t="shared" ref="P27" si="324">ROUND((L27*0.07)*0.9,2)</f>
        <v>104124.16</v>
      </c>
      <c r="Q27" s="7">
        <f t="shared" ref="Q27" si="325">ROUND(L27*0.01,2)</f>
        <v>16527.64</v>
      </c>
      <c r="R27" s="7">
        <f t="shared" ref="R27" si="326">ROUND((L27*0.0075)*0.9,2)</f>
        <v>11156.16</v>
      </c>
      <c r="S27" s="7">
        <f t="shared" ref="S27" si="327">ROUND((L27*0.0075)*0.9,2)</f>
        <v>11156.16</v>
      </c>
      <c r="T27" s="7">
        <f>ROUND(L27*0.02,2)-0.01</f>
        <v>33055.279999999999</v>
      </c>
      <c r="U27" s="7">
        <f t="shared" ref="U27" si="328">ROUND(M27*0,2)</f>
        <v>0</v>
      </c>
      <c r="V27" s="16">
        <f t="shared" ref="V27" si="329">E27/W27</f>
        <v>1737.2649646821387</v>
      </c>
      <c r="W27" s="8">
        <v>991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16220942.809999999</v>
      </c>
      <c r="C28" s="7">
        <v>14526321.010000002</v>
      </c>
      <c r="D28" s="7">
        <v>313084</v>
      </c>
      <c r="E28" s="7">
        <f t="shared" ref="E28" si="330">B28-C28-D28</f>
        <v>1381537.799999997</v>
      </c>
      <c r="F28" s="7">
        <f>ROUND(E28*0.04,2)</f>
        <v>55261.51</v>
      </c>
      <c r="G28" s="7">
        <f t="shared" ref="G28" si="331">ROUND(E28*0,2)</f>
        <v>0</v>
      </c>
      <c r="H28" s="7">
        <f t="shared" ref="H28" si="332">E28-F28-G28</f>
        <v>1326276.289999997</v>
      </c>
      <c r="I28" s="7">
        <f t="shared" ref="I28" si="333">ROUND(H28*0,2)</f>
        <v>0</v>
      </c>
      <c r="J28" s="7">
        <f t="shared" ref="J28" si="334">ROUND((I28*0.58)+((I28*0.42)*0.1),2)</f>
        <v>0</v>
      </c>
      <c r="K28" s="7">
        <f t="shared" ref="K28" si="335">ROUND((I28*0.42)*0.9,2)</f>
        <v>0</v>
      </c>
      <c r="L28" s="18">
        <f t="shared" ref="L28" si="336">IF(J28+K28=I28,H28-I28,"ERROR")</f>
        <v>1326276.289999997</v>
      </c>
      <c r="M28" s="7">
        <f t="shared" ref="M28" si="337">ROUND(L28*0.465,2)</f>
        <v>616718.47</v>
      </c>
      <c r="N28" s="7">
        <f>ROUND(L28*0.3,2)+0.02</f>
        <v>397882.91000000003</v>
      </c>
      <c r="O28" s="7">
        <f t="shared" ref="O28" si="338">ROUND(L28*0.1285,2)</f>
        <v>170426.5</v>
      </c>
      <c r="P28" s="7">
        <f t="shared" ref="P28" si="339">ROUND((L28*0.07)*0.9,2)</f>
        <v>83555.41</v>
      </c>
      <c r="Q28" s="7">
        <f t="shared" ref="Q28" si="340">ROUND(L28*0.01,2)</f>
        <v>13262.76</v>
      </c>
      <c r="R28" s="7">
        <f t="shared" ref="R28" si="341">ROUND((L28*0.0075)*0.9,2)</f>
        <v>8952.36</v>
      </c>
      <c r="S28" s="7">
        <f t="shared" ref="S28" si="342">ROUND((L28*0.0075)*0.9,2)</f>
        <v>8952.36</v>
      </c>
      <c r="T28" s="7">
        <f>ROUND(L28*0.02,2)-0.01</f>
        <v>26525.52</v>
      </c>
      <c r="U28" s="7">
        <f t="shared" ref="U28" si="343">ROUND(M28*0,2)</f>
        <v>0</v>
      </c>
      <c r="V28" s="16">
        <f t="shared" ref="V28" si="344">E28/W28</f>
        <v>1458.857233368529</v>
      </c>
      <c r="W28" s="8">
        <v>947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16969542.66</v>
      </c>
      <c r="C29" s="7">
        <v>15488206.85</v>
      </c>
      <c r="D29" s="7">
        <v>299337.18</v>
      </c>
      <c r="E29" s="7">
        <f t="shared" ref="E29" si="345">B29-C29-D29</f>
        <v>1181998.6300000006</v>
      </c>
      <c r="F29" s="7">
        <f>ROUND(E29*0.04,2)-0.01</f>
        <v>47279.939999999995</v>
      </c>
      <c r="G29" s="7">
        <f t="shared" ref="G29" si="346">ROUND(E29*0,2)</f>
        <v>0</v>
      </c>
      <c r="H29" s="7">
        <f t="shared" ref="H29" si="347">E29-F29-G29</f>
        <v>1134718.6900000006</v>
      </c>
      <c r="I29" s="7">
        <f t="shared" ref="I29" si="348">ROUND(H29*0,2)</f>
        <v>0</v>
      </c>
      <c r="J29" s="7">
        <f t="shared" ref="J29" si="349">ROUND((I29*0.58)+((I29*0.42)*0.1),2)</f>
        <v>0</v>
      </c>
      <c r="K29" s="7">
        <f t="shared" ref="K29" si="350">ROUND((I29*0.42)*0.9,2)</f>
        <v>0</v>
      </c>
      <c r="L29" s="18">
        <f t="shared" ref="L29" si="351">IF(J29+K29=I29,H29-I29,"ERROR")</f>
        <v>1134718.6900000006</v>
      </c>
      <c r="M29" s="7">
        <f t="shared" ref="M29" si="352">ROUND(L29*0.465,2)</f>
        <v>527644.18999999994</v>
      </c>
      <c r="N29" s="7">
        <f>ROUND(L29*0.3,2)-0.01</f>
        <v>340415.6</v>
      </c>
      <c r="O29" s="7">
        <f t="shared" ref="O29" si="353">ROUND(L29*0.1285,2)</f>
        <v>145811.35</v>
      </c>
      <c r="P29" s="7">
        <f t="shared" ref="P29" si="354">ROUND((L29*0.07)*0.9,2)</f>
        <v>71487.28</v>
      </c>
      <c r="Q29" s="7">
        <f t="shared" ref="Q29" si="355">ROUND(L29*0.01,2)</f>
        <v>11347.19</v>
      </c>
      <c r="R29" s="7">
        <f t="shared" ref="R29" si="356">ROUND((L29*0.0075)*0.9,2)</f>
        <v>7659.35</v>
      </c>
      <c r="S29" s="7">
        <f t="shared" ref="S29" si="357">ROUND((L29*0.0075)*0.9,2)</f>
        <v>7659.35</v>
      </c>
      <c r="T29" s="7">
        <f>ROUND(L29*0.02,2)+0.01</f>
        <v>22694.379999999997</v>
      </c>
      <c r="U29" s="7">
        <f t="shared" ref="U29" si="358">ROUND(M29*0,2)</f>
        <v>0</v>
      </c>
      <c r="V29" s="16">
        <f t="shared" ref="V29" si="359">E29/W29</f>
        <v>1214.7981808838649</v>
      </c>
      <c r="W29" s="8">
        <v>973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16156347.629999999</v>
      </c>
      <c r="C30" s="7">
        <v>14454294.840000002</v>
      </c>
      <c r="D30" s="7">
        <v>298035.45999999996</v>
      </c>
      <c r="E30" s="7">
        <f t="shared" ref="E30" si="360">B30-C30-D30</f>
        <v>1404017.3299999973</v>
      </c>
      <c r="F30" s="7">
        <f t="shared" ref="F30:F35" si="361">ROUND(E30*0.04,2)</f>
        <v>56160.69</v>
      </c>
      <c r="G30" s="7">
        <f t="shared" ref="G30" si="362">ROUND(E30*0,2)</f>
        <v>0</v>
      </c>
      <c r="H30" s="7">
        <f t="shared" ref="H30" si="363">E30-F30-G30</f>
        <v>1347856.6399999973</v>
      </c>
      <c r="I30" s="7">
        <f t="shared" ref="I30" si="364">ROUND(H30*0,2)</f>
        <v>0</v>
      </c>
      <c r="J30" s="7">
        <f t="shared" ref="J30" si="365">ROUND((I30*0.58)+((I30*0.42)*0.1),2)</f>
        <v>0</v>
      </c>
      <c r="K30" s="7">
        <f t="shared" ref="K30" si="366">ROUND((I30*0.42)*0.9,2)</f>
        <v>0</v>
      </c>
      <c r="L30" s="18">
        <f t="shared" ref="L30" si="367">IF(J30+K30=I30,H30-I30,"ERROR")</f>
        <v>1347856.6399999973</v>
      </c>
      <c r="M30" s="7">
        <f t="shared" ref="M30" si="368">ROUND(L30*0.465,2)</f>
        <v>626753.34</v>
      </c>
      <c r="N30" s="7">
        <f>ROUND(L30*0.3,2)-0.01</f>
        <v>404356.98</v>
      </c>
      <c r="O30" s="7">
        <f t="shared" ref="O30" si="369">ROUND(L30*0.1285,2)</f>
        <v>173199.58</v>
      </c>
      <c r="P30" s="7">
        <f t="shared" ref="P30" si="370">ROUND((L30*0.07)*0.9,2)</f>
        <v>84914.97</v>
      </c>
      <c r="Q30" s="7">
        <f t="shared" ref="Q30" si="371">ROUND(L30*0.01,2)</f>
        <v>13478.57</v>
      </c>
      <c r="R30" s="7">
        <f t="shared" ref="R30" si="372">ROUND((L30*0.0075)*0.9,2)</f>
        <v>9098.0300000000007</v>
      </c>
      <c r="S30" s="7">
        <f t="shared" ref="S30" si="373">ROUND((L30*0.0075)*0.9,2)</f>
        <v>9098.0300000000007</v>
      </c>
      <c r="T30" s="7">
        <f>ROUND(L30*0.02,2)+0.01</f>
        <v>26957.14</v>
      </c>
      <c r="U30" s="7">
        <f t="shared" ref="U30" si="374">ROUND(M30*0,2)</f>
        <v>0</v>
      </c>
      <c r="V30" s="16">
        <f t="shared" ref="V30" si="375">E30/W30</f>
        <v>1434.1341470888633</v>
      </c>
      <c r="W30" s="8">
        <v>979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22461189.979999997</v>
      </c>
      <c r="C31" s="7">
        <v>20121614.960000001</v>
      </c>
      <c r="D31" s="7">
        <v>357859.83999999997</v>
      </c>
      <c r="E31" s="7">
        <f t="shared" ref="E31" si="376">B31-C31-D31</f>
        <v>1981715.179999996</v>
      </c>
      <c r="F31" s="7">
        <f t="shared" si="361"/>
        <v>79268.61</v>
      </c>
      <c r="G31" s="7">
        <f t="shared" ref="G31" si="377">ROUND(E31*0,2)</f>
        <v>0</v>
      </c>
      <c r="H31" s="7">
        <f t="shared" ref="H31" si="378">E31-F31-G31</f>
        <v>1902446.5699999959</v>
      </c>
      <c r="I31" s="7">
        <f t="shared" ref="I31" si="379">ROUND(H31*0,2)</f>
        <v>0</v>
      </c>
      <c r="J31" s="7">
        <f t="shared" ref="J31" si="380">ROUND((I31*0.58)+((I31*0.42)*0.1),2)</f>
        <v>0</v>
      </c>
      <c r="K31" s="7">
        <f t="shared" ref="K31" si="381">ROUND((I31*0.42)*0.9,2)</f>
        <v>0</v>
      </c>
      <c r="L31" s="18">
        <f t="shared" ref="L31" si="382">IF(J31+K31=I31,H31-I31,"ERROR")</f>
        <v>1902446.5699999959</v>
      </c>
      <c r="M31" s="7">
        <f t="shared" ref="M31" si="383">ROUND(L31*0.465,2)</f>
        <v>884637.66</v>
      </c>
      <c r="N31" s="7">
        <f>ROUND(L31*0.3,2)</f>
        <v>570733.97</v>
      </c>
      <c r="O31" s="7">
        <f t="shared" ref="O31" si="384">ROUND(L31*0.1285,2)</f>
        <v>244464.38</v>
      </c>
      <c r="P31" s="7">
        <f t="shared" ref="P31" si="385">ROUND((L31*0.07)*0.9,2)</f>
        <v>119854.13</v>
      </c>
      <c r="Q31" s="7">
        <f t="shared" ref="Q31" si="386">ROUND(L31*0.01,2)</f>
        <v>19024.47</v>
      </c>
      <c r="R31" s="7">
        <f t="shared" ref="R31" si="387">ROUND((L31*0.0075)*0.9,2)</f>
        <v>12841.51</v>
      </c>
      <c r="S31" s="7">
        <f t="shared" ref="S31" si="388">ROUND((L31*0.0075)*0.9,2)</f>
        <v>12841.51</v>
      </c>
      <c r="T31" s="7">
        <v>29443</v>
      </c>
      <c r="U31" s="7">
        <v>8605.94</v>
      </c>
      <c r="V31" s="16">
        <f t="shared" ref="V31" si="389">E31/W31</f>
        <v>2003.7565015166795</v>
      </c>
      <c r="W31" s="8">
        <v>989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23066524.440000001</v>
      </c>
      <c r="C32" s="7">
        <v>20878464.16</v>
      </c>
      <c r="D32" s="7">
        <v>360984.8</v>
      </c>
      <c r="E32" s="7">
        <f t="shared" ref="E32" si="390">B32-C32-D32</f>
        <v>1827075.4800000011</v>
      </c>
      <c r="F32" s="7">
        <f t="shared" si="361"/>
        <v>73083.02</v>
      </c>
      <c r="G32" s="7">
        <f t="shared" ref="G32" si="391">ROUND(E32*0,2)</f>
        <v>0</v>
      </c>
      <c r="H32" s="7">
        <f t="shared" ref="H32" si="392">E32-F32-G32</f>
        <v>1753992.4600000011</v>
      </c>
      <c r="I32" s="7">
        <f t="shared" ref="I32" si="393">ROUND(H32*0,2)</f>
        <v>0</v>
      </c>
      <c r="J32" s="7">
        <f t="shared" ref="J32" si="394">ROUND((I32*0.58)+((I32*0.42)*0.1),2)</f>
        <v>0</v>
      </c>
      <c r="K32" s="7">
        <f t="shared" ref="K32" si="395">ROUND((I32*0.42)*0.9,2)</f>
        <v>0</v>
      </c>
      <c r="L32" s="18">
        <f t="shared" ref="L32" si="396">IF(J32+K32=I32,H32-I32,"ERROR")</f>
        <v>1753992.4600000011</v>
      </c>
      <c r="M32" s="7">
        <f t="shared" ref="M32" si="397">ROUND(L32*0.465,2)</f>
        <v>815606.49</v>
      </c>
      <c r="N32" s="7">
        <f>ROUND(L32*0.3,2)+0.02</f>
        <v>526197.76000000001</v>
      </c>
      <c r="O32" s="7">
        <f t="shared" ref="O32" si="398">ROUND(L32*0.1285,2)</f>
        <v>225388.03</v>
      </c>
      <c r="P32" s="7">
        <f t="shared" ref="P32" si="399">ROUND((L32*0.07)*0.9,2)</f>
        <v>110501.52</v>
      </c>
      <c r="Q32" s="7">
        <f t="shared" ref="Q32" si="400">ROUND(L32*0.01,2)</f>
        <v>17539.919999999998</v>
      </c>
      <c r="R32" s="7">
        <f t="shared" ref="R32" si="401">ROUND((L32*0.0075)*0.9,2)</f>
        <v>11839.45</v>
      </c>
      <c r="S32" s="7">
        <f t="shared" ref="S32" si="402">ROUND((L32*0.0075)*0.9,2)</f>
        <v>11839.45</v>
      </c>
      <c r="T32" s="7">
        <f t="shared" ref="T32:T37" si="403">ROUND(L32*0.01,2)</f>
        <v>17539.919999999998</v>
      </c>
      <c r="U32" s="7">
        <f t="shared" ref="U32:U37" si="404">ROUND(L32*0.01,2)</f>
        <v>17539.919999999998</v>
      </c>
      <c r="V32" s="16">
        <f t="shared" ref="V32" si="405">E32/W32</f>
        <v>1843.6684964682152</v>
      </c>
      <c r="W32" s="8">
        <v>991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14196713.300000001</v>
      </c>
      <c r="C33" s="7">
        <v>12786635.029999999</v>
      </c>
      <c r="D33" s="7">
        <v>280637.5</v>
      </c>
      <c r="E33" s="7">
        <f t="shared" ref="E33" si="406">B33-C33-D33</f>
        <v>1129440.7700000014</v>
      </c>
      <c r="F33" s="7">
        <f t="shared" si="361"/>
        <v>45177.63</v>
      </c>
      <c r="G33" s="7">
        <f t="shared" ref="G33" si="407">ROUND(E33*0,2)</f>
        <v>0</v>
      </c>
      <c r="H33" s="7">
        <f t="shared" ref="H33" si="408">E33-F33-G33</f>
        <v>1084263.1400000015</v>
      </c>
      <c r="I33" s="7">
        <f t="shared" ref="I33" si="409">ROUND(H33*0,2)</f>
        <v>0</v>
      </c>
      <c r="J33" s="7">
        <f t="shared" ref="J33" si="410">ROUND((I33*0.58)+((I33*0.42)*0.1),2)</f>
        <v>0</v>
      </c>
      <c r="K33" s="7">
        <f t="shared" ref="K33" si="411">ROUND((I33*0.42)*0.9,2)</f>
        <v>0</v>
      </c>
      <c r="L33" s="18">
        <f t="shared" ref="L33" si="412">IF(J33+K33=I33,H33-I33,"ERROR")</f>
        <v>1084263.1400000015</v>
      </c>
      <c r="M33" s="7">
        <f t="shared" ref="M33" si="413">ROUND(L33*0.465,2)</f>
        <v>504182.36</v>
      </c>
      <c r="N33" s="7">
        <f>ROUND(L33*0.3,2)</f>
        <v>325278.94</v>
      </c>
      <c r="O33" s="7">
        <f t="shared" ref="O33" si="414">ROUND(L33*0.1285,2)</f>
        <v>139327.81</v>
      </c>
      <c r="P33" s="7">
        <f t="shared" ref="P33" si="415">ROUND((L33*0.07)*0.9,2)</f>
        <v>68308.58</v>
      </c>
      <c r="Q33" s="7">
        <f t="shared" ref="Q33" si="416">ROUND(L33*0.01,2)</f>
        <v>10842.63</v>
      </c>
      <c r="R33" s="7">
        <f t="shared" ref="R33" si="417">ROUND((L33*0.0075)*0.9,2)</f>
        <v>7318.78</v>
      </c>
      <c r="S33" s="7">
        <f t="shared" ref="S33" si="418">ROUND((L33*0.0075)*0.9,2)</f>
        <v>7318.78</v>
      </c>
      <c r="T33" s="7">
        <f t="shared" si="403"/>
        <v>10842.63</v>
      </c>
      <c r="U33" s="7">
        <f t="shared" si="404"/>
        <v>10842.63</v>
      </c>
      <c r="V33" s="16">
        <f t="shared" ref="V33" si="419">E33/W33</f>
        <v>1196.4414936440694</v>
      </c>
      <c r="W33" s="8">
        <v>944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15871164.93</v>
      </c>
      <c r="C34" s="7">
        <v>14136084.810000001</v>
      </c>
      <c r="D34" s="7">
        <v>290010.23999999999</v>
      </c>
      <c r="E34" s="7">
        <f t="shared" ref="E34" si="420">B34-C34-D34</f>
        <v>1445069.8799999992</v>
      </c>
      <c r="F34" s="7">
        <f t="shared" si="361"/>
        <v>57802.8</v>
      </c>
      <c r="G34" s="7">
        <f t="shared" ref="G34" si="421">ROUND(E34*0,2)</f>
        <v>0</v>
      </c>
      <c r="H34" s="7">
        <f t="shared" ref="H34" si="422">E34-F34-G34</f>
        <v>1387267.0799999991</v>
      </c>
      <c r="I34" s="7">
        <f t="shared" ref="I34" si="423">ROUND(H34*0,2)</f>
        <v>0</v>
      </c>
      <c r="J34" s="7">
        <f t="shared" ref="J34" si="424">ROUND((I34*0.58)+((I34*0.42)*0.1),2)</f>
        <v>0</v>
      </c>
      <c r="K34" s="7">
        <f t="shared" ref="K34" si="425">ROUND((I34*0.42)*0.9,2)</f>
        <v>0</v>
      </c>
      <c r="L34" s="18">
        <f t="shared" ref="L34" si="426">IF(J34+K34=I34,H34-I34,"ERROR")</f>
        <v>1387267.0799999991</v>
      </c>
      <c r="M34" s="7">
        <f t="shared" ref="M34" si="427">ROUND(L34*0.465,2)</f>
        <v>645079.18999999994</v>
      </c>
      <c r="N34" s="7">
        <f>ROUND(L34*0.3,2)+0.01</f>
        <v>416180.13</v>
      </c>
      <c r="O34" s="7">
        <f t="shared" ref="O34" si="428">ROUND(L34*0.1285,2)</f>
        <v>178263.82</v>
      </c>
      <c r="P34" s="7">
        <f t="shared" ref="P34" si="429">ROUND((L34*0.07)*0.9,2)</f>
        <v>87397.83</v>
      </c>
      <c r="Q34" s="7">
        <f t="shared" ref="Q34" si="430">ROUND(L34*0.01,2)</f>
        <v>13872.67</v>
      </c>
      <c r="R34" s="7">
        <f t="shared" ref="R34" si="431">ROUND((L34*0.0075)*0.9,2)</f>
        <v>9364.0499999999993</v>
      </c>
      <c r="S34" s="7">
        <f t="shared" ref="S34" si="432">ROUND((L34*0.0075)*0.9,2)</f>
        <v>9364.0499999999993</v>
      </c>
      <c r="T34" s="7">
        <f t="shared" si="403"/>
        <v>13872.67</v>
      </c>
      <c r="U34" s="7">
        <f t="shared" si="404"/>
        <v>13872.67</v>
      </c>
      <c r="V34" s="16">
        <f t="shared" ref="V34" si="433">E34/W34</f>
        <v>1488.228506694129</v>
      </c>
      <c r="W34" s="8">
        <v>971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17451228.5</v>
      </c>
      <c r="C35" s="7">
        <v>15731526.189999999</v>
      </c>
      <c r="D35" s="7">
        <v>308433.42000000004</v>
      </c>
      <c r="E35" s="7">
        <f t="shared" ref="E35" si="434">B35-C35-D35</f>
        <v>1411268.8900000006</v>
      </c>
      <c r="F35" s="7">
        <f t="shared" si="361"/>
        <v>56450.76</v>
      </c>
      <c r="G35" s="7">
        <f t="shared" ref="G35" si="435">ROUND(E35*0,2)</f>
        <v>0</v>
      </c>
      <c r="H35" s="7">
        <f t="shared" ref="H35" si="436">E35-F35-G35</f>
        <v>1354818.1300000006</v>
      </c>
      <c r="I35" s="7">
        <f t="shared" ref="I35" si="437">ROUND(H35*0,2)</f>
        <v>0</v>
      </c>
      <c r="J35" s="7">
        <f t="shared" ref="J35" si="438">ROUND((I35*0.58)+((I35*0.42)*0.1),2)</f>
        <v>0</v>
      </c>
      <c r="K35" s="7">
        <f t="shared" ref="K35" si="439">ROUND((I35*0.42)*0.9,2)</f>
        <v>0</v>
      </c>
      <c r="L35" s="18">
        <f t="shared" ref="L35" si="440">IF(J35+K35=I35,H35-I35,"ERROR")</f>
        <v>1354818.1300000006</v>
      </c>
      <c r="M35" s="7">
        <f t="shared" ref="M35" si="441">ROUND(L35*0.465,2)</f>
        <v>629990.43000000005</v>
      </c>
      <c r="N35" s="7">
        <f>ROUND(L35*0.3,2)+0.01</f>
        <v>406445.45</v>
      </c>
      <c r="O35" s="7">
        <f t="shared" ref="O35" si="442">ROUND(L35*0.1285,2)</f>
        <v>174094.13</v>
      </c>
      <c r="P35" s="7">
        <f t="shared" ref="P35" si="443">ROUND((L35*0.07)*0.9,2)</f>
        <v>85353.54</v>
      </c>
      <c r="Q35" s="7">
        <f t="shared" ref="Q35" si="444">ROUND(L35*0.01,2)</f>
        <v>13548.18</v>
      </c>
      <c r="R35" s="7">
        <f t="shared" ref="R35" si="445">ROUND((L35*0.0075)*0.9,2)</f>
        <v>9145.02</v>
      </c>
      <c r="S35" s="7">
        <f t="shared" ref="S35" si="446">ROUND((L35*0.0075)*0.9,2)</f>
        <v>9145.02</v>
      </c>
      <c r="T35" s="7">
        <f t="shared" si="403"/>
        <v>13548.18</v>
      </c>
      <c r="U35" s="7">
        <f t="shared" si="404"/>
        <v>13548.18</v>
      </c>
      <c r="V35" s="16">
        <f t="shared" ref="V35" si="447">E35/W35</f>
        <v>1453.418012358394</v>
      </c>
      <c r="W35" s="8">
        <v>971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19218277.829999998</v>
      </c>
      <c r="C36" s="7">
        <v>17255825.770000003</v>
      </c>
      <c r="D36" s="7">
        <v>330333.92000000004</v>
      </c>
      <c r="E36" s="7">
        <f t="shared" ref="E36" si="448">B36-C36-D36</f>
        <v>1632118.139999995</v>
      </c>
      <c r="F36" s="7">
        <f>ROUND(E36*0.04,2)-0.01</f>
        <v>65284.72</v>
      </c>
      <c r="G36" s="7">
        <f t="shared" ref="G36" si="449">ROUND(E36*0,2)</f>
        <v>0</v>
      </c>
      <c r="H36" s="7">
        <f t="shared" ref="H36" si="450">E36-F36-G36</f>
        <v>1566833.419999995</v>
      </c>
      <c r="I36" s="7">
        <f t="shared" ref="I36" si="451">ROUND(H36*0,2)</f>
        <v>0</v>
      </c>
      <c r="J36" s="7">
        <f t="shared" ref="J36" si="452">ROUND((I36*0.58)+((I36*0.42)*0.1),2)</f>
        <v>0</v>
      </c>
      <c r="K36" s="7">
        <f t="shared" ref="K36" si="453">ROUND((I36*0.42)*0.9,2)</f>
        <v>0</v>
      </c>
      <c r="L36" s="18">
        <f t="shared" ref="L36" si="454">IF(J36+K36=I36,H36-I36,"ERROR")</f>
        <v>1566833.419999995</v>
      </c>
      <c r="M36" s="7">
        <f t="shared" ref="M36" si="455">ROUND(L36*0.465,2)</f>
        <v>728577.54</v>
      </c>
      <c r="N36" s="7">
        <f>ROUND(L36*0.3,2)</f>
        <v>470050.03</v>
      </c>
      <c r="O36" s="7">
        <f t="shared" ref="O36" si="456">ROUND(L36*0.1285,2)</f>
        <v>201338.09</v>
      </c>
      <c r="P36" s="7">
        <f t="shared" ref="P36" si="457">ROUND((L36*0.07)*0.9,2)</f>
        <v>98710.51</v>
      </c>
      <c r="Q36" s="7">
        <f t="shared" ref="Q36" si="458">ROUND(L36*0.01,2)</f>
        <v>15668.33</v>
      </c>
      <c r="R36" s="7">
        <f t="shared" ref="R36" si="459">ROUND((L36*0.0075)*0.9,2)</f>
        <v>10576.13</v>
      </c>
      <c r="S36" s="7">
        <f t="shared" ref="S36" si="460">ROUND((L36*0.0075)*0.9,2)</f>
        <v>10576.13</v>
      </c>
      <c r="T36" s="7">
        <f t="shared" si="403"/>
        <v>15668.33</v>
      </c>
      <c r="U36" s="7">
        <f t="shared" si="404"/>
        <v>15668.33</v>
      </c>
      <c r="V36" s="16">
        <f t="shared" ref="V36" si="461">E36/W36</f>
        <v>1687.816070320574</v>
      </c>
      <c r="W36" s="8">
        <v>967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18330514.890000001</v>
      </c>
      <c r="C37" s="7">
        <v>16449885.66</v>
      </c>
      <c r="D37" s="7">
        <v>317687.55</v>
      </c>
      <c r="E37" s="7">
        <f t="shared" ref="E37" si="462">B37-C37-D37</f>
        <v>1562941.6800000004</v>
      </c>
      <c r="F37" s="7">
        <f>ROUND(E37*0.04,2)-0.02</f>
        <v>62517.65</v>
      </c>
      <c r="G37" s="7">
        <f t="shared" ref="G37" si="463">ROUND(E37*0,2)</f>
        <v>0</v>
      </c>
      <c r="H37" s="7">
        <f t="shared" ref="H37" si="464">E37-F37-G37</f>
        <v>1500424.0300000005</v>
      </c>
      <c r="I37" s="7">
        <f t="shared" ref="I37" si="465">ROUND(H37*0,2)</f>
        <v>0</v>
      </c>
      <c r="J37" s="7">
        <f t="shared" ref="J37" si="466">ROUND((I37*0.58)+((I37*0.42)*0.1),2)</f>
        <v>0</v>
      </c>
      <c r="K37" s="7">
        <f t="shared" ref="K37" si="467">ROUND((I37*0.42)*0.9,2)</f>
        <v>0</v>
      </c>
      <c r="L37" s="18">
        <f t="shared" ref="L37" si="468">IF(J37+K37=I37,H37-I37,"ERROR")</f>
        <v>1500424.0300000005</v>
      </c>
      <c r="M37" s="7">
        <f t="shared" ref="M37" si="469">ROUND(L37*0.465,2)</f>
        <v>697697.17</v>
      </c>
      <c r="N37" s="7">
        <f>ROUND(L37*0.3,2)+0.01</f>
        <v>450127.22000000003</v>
      </c>
      <c r="O37" s="7">
        <f t="shared" ref="O37" si="470">ROUND(L37*0.1285,2)</f>
        <v>192804.49</v>
      </c>
      <c r="P37" s="7">
        <f t="shared" ref="P37" si="471">ROUND((L37*0.07)*0.9,2)</f>
        <v>94526.71</v>
      </c>
      <c r="Q37" s="7">
        <f t="shared" ref="Q37" si="472">ROUND(L37*0.01,2)</f>
        <v>15004.24</v>
      </c>
      <c r="R37" s="7">
        <f t="shared" ref="R37" si="473">ROUND((L37*0.0075)*0.9,2)</f>
        <v>10127.86</v>
      </c>
      <c r="S37" s="7">
        <f t="shared" ref="S37" si="474">ROUND((L37*0.0075)*0.9,2)</f>
        <v>10127.86</v>
      </c>
      <c r="T37" s="7">
        <f t="shared" si="403"/>
        <v>15004.24</v>
      </c>
      <c r="U37" s="7">
        <f t="shared" si="404"/>
        <v>15004.24</v>
      </c>
      <c r="V37" s="16">
        <f t="shared" ref="V37" si="475">E37/W37</f>
        <v>1599.7355987717506</v>
      </c>
      <c r="W37" s="8">
        <v>977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18505472.189999998</v>
      </c>
      <c r="C38" s="7">
        <v>16505690.58</v>
      </c>
      <c r="D38" s="7">
        <v>319551.3</v>
      </c>
      <c r="E38" s="7">
        <f t="shared" ref="E38" si="476">B38-C38-D38</f>
        <v>1680230.3099999975</v>
      </c>
      <c r="F38" s="7">
        <f>ROUND(E38*0.04,2)</f>
        <v>67209.210000000006</v>
      </c>
      <c r="G38" s="7">
        <f t="shared" ref="G38" si="477">ROUND(E38*0,2)</f>
        <v>0</v>
      </c>
      <c r="H38" s="7">
        <f t="shared" ref="H38" si="478">E38-F38-G38</f>
        <v>1613021.0999999975</v>
      </c>
      <c r="I38" s="7">
        <f t="shared" ref="I38" si="479">ROUND(H38*0,2)</f>
        <v>0</v>
      </c>
      <c r="J38" s="7">
        <f t="shared" ref="J38" si="480">ROUND((I38*0.58)+((I38*0.42)*0.1),2)</f>
        <v>0</v>
      </c>
      <c r="K38" s="7">
        <f t="shared" ref="K38" si="481">ROUND((I38*0.42)*0.9,2)</f>
        <v>0</v>
      </c>
      <c r="L38" s="18">
        <f t="shared" ref="L38" si="482">IF(J38+K38=I38,H38-I38,"ERROR")</f>
        <v>1613021.0999999975</v>
      </c>
      <c r="M38" s="7">
        <f t="shared" ref="M38" si="483">ROUND(L38*0.465,2)</f>
        <v>750054.81</v>
      </c>
      <c r="N38" s="7">
        <f>ROUND(L38*0.3,2)+0.01</f>
        <v>483906.34</v>
      </c>
      <c r="O38" s="7">
        <f t="shared" ref="O38" si="484">ROUND(L38*0.1285,2)</f>
        <v>207273.21</v>
      </c>
      <c r="P38" s="7">
        <f t="shared" ref="P38" si="485">ROUND((L38*0.07)*0.9,2)</f>
        <v>101620.33</v>
      </c>
      <c r="Q38" s="7">
        <f t="shared" ref="Q38" si="486">ROUND(L38*0.01,2)</f>
        <v>16130.21</v>
      </c>
      <c r="R38" s="7">
        <f t="shared" ref="R38" si="487">ROUND((L38*0.0075)*0.9,2)</f>
        <v>10887.89</v>
      </c>
      <c r="S38" s="7">
        <f t="shared" ref="S38" si="488">ROUND((L38*0.0075)*0.9,2)</f>
        <v>10887.89</v>
      </c>
      <c r="T38" s="7">
        <f t="shared" ref="T38" si="489">ROUND(L38*0.01,2)</f>
        <v>16130.21</v>
      </c>
      <c r="U38" s="7">
        <f t="shared" ref="U38" si="490">ROUND(L38*0.01,2)</f>
        <v>16130.21</v>
      </c>
      <c r="V38" s="16">
        <f t="shared" ref="V38" si="491">E38/W38</f>
        <v>1732.1961958762861</v>
      </c>
      <c r="W38" s="8">
        <v>970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18841792.789999999</v>
      </c>
      <c r="C39" s="7">
        <v>16882647.43</v>
      </c>
      <c r="D39" s="7">
        <v>321710.77</v>
      </c>
      <c r="E39" s="7">
        <f t="shared" ref="E39" si="492">B39-C39-D39</f>
        <v>1637434.5899999994</v>
      </c>
      <c r="F39" s="7">
        <f>ROUND(E39*0.04,2)-0.01</f>
        <v>65497.369999999995</v>
      </c>
      <c r="G39" s="7">
        <f t="shared" ref="G39" si="493">ROUND(E39*0,2)</f>
        <v>0</v>
      </c>
      <c r="H39" s="7">
        <f t="shared" ref="H39" si="494">E39-F39-G39</f>
        <v>1571937.2199999993</v>
      </c>
      <c r="I39" s="7">
        <f t="shared" ref="I39" si="495">ROUND(H39*0,2)</f>
        <v>0</v>
      </c>
      <c r="J39" s="7">
        <f t="shared" ref="J39" si="496">ROUND((I39*0.58)+((I39*0.42)*0.1),2)</f>
        <v>0</v>
      </c>
      <c r="K39" s="7">
        <f t="shared" ref="K39" si="497">ROUND((I39*0.42)*0.9,2)</f>
        <v>0</v>
      </c>
      <c r="L39" s="18">
        <f t="shared" ref="L39" si="498">IF(J39+K39=I39,H39-I39,"ERROR")</f>
        <v>1571937.2199999993</v>
      </c>
      <c r="M39" s="7">
        <f t="shared" ref="M39" si="499">ROUND(L39*0.465,2)</f>
        <v>730950.81</v>
      </c>
      <c r="N39" s="7">
        <f>ROUND(L39*0.3,2)</f>
        <v>471581.17</v>
      </c>
      <c r="O39" s="7">
        <f t="shared" ref="O39" si="500">ROUND(L39*0.1285,2)</f>
        <v>201993.93</v>
      </c>
      <c r="P39" s="7">
        <f t="shared" ref="P39" si="501">ROUND((L39*0.07)*0.9,2)</f>
        <v>99032.04</v>
      </c>
      <c r="Q39" s="7">
        <f t="shared" ref="Q39" si="502">ROUND(L39*0.01,2)</f>
        <v>15719.37</v>
      </c>
      <c r="R39" s="7">
        <f t="shared" ref="R39" si="503">ROUND((L39*0.0075)*0.9,2)</f>
        <v>10610.58</v>
      </c>
      <c r="S39" s="7">
        <f t="shared" ref="S39" si="504">ROUND((L39*0.0075)*0.9,2)</f>
        <v>10610.58</v>
      </c>
      <c r="T39" s="7">
        <f t="shared" ref="T39" si="505">ROUND(L39*0.01,2)</f>
        <v>15719.37</v>
      </c>
      <c r="U39" s="7">
        <f t="shared" ref="U39" si="506">ROUND(L39*0.01,2)</f>
        <v>15719.37</v>
      </c>
      <c r="V39" s="16">
        <f t="shared" ref="V39" si="507">E39/W39</f>
        <v>1686.3384037075175</v>
      </c>
      <c r="W39" s="8">
        <v>971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23120709.770000003</v>
      </c>
      <c r="C40" s="7">
        <v>20814949.390000001</v>
      </c>
      <c r="D40" s="7">
        <v>364434.2</v>
      </c>
      <c r="E40" s="7">
        <f t="shared" ref="E40" si="508">B40-C40-D40</f>
        <v>1941326.1800000027</v>
      </c>
      <c r="F40" s="7">
        <f>ROUND(E40*0.04,2)-0.01</f>
        <v>77653.040000000008</v>
      </c>
      <c r="G40" s="7">
        <f t="shared" ref="G40" si="509">ROUND(E40*0,2)</f>
        <v>0</v>
      </c>
      <c r="H40" s="7">
        <f t="shared" ref="H40" si="510">E40-F40-G40</f>
        <v>1863673.1400000027</v>
      </c>
      <c r="I40" s="7">
        <f t="shared" ref="I40" si="511">ROUND(H40*0,2)</f>
        <v>0</v>
      </c>
      <c r="J40" s="7">
        <f t="shared" ref="J40" si="512">ROUND((I40*0.58)+((I40*0.42)*0.1),2)</f>
        <v>0</v>
      </c>
      <c r="K40" s="7">
        <f t="shared" ref="K40" si="513">ROUND((I40*0.42)*0.9,2)</f>
        <v>0</v>
      </c>
      <c r="L40" s="18">
        <f t="shared" ref="L40" si="514">IF(J40+K40=I40,H40-I40,"ERROR")</f>
        <v>1863673.1400000027</v>
      </c>
      <c r="M40" s="7">
        <f t="shared" ref="M40" si="515">ROUND(L40*0.465,2)</f>
        <v>866608.01</v>
      </c>
      <c r="N40" s="7">
        <f>ROUND(L40*0.3,2)+0.01</f>
        <v>559101.94999999995</v>
      </c>
      <c r="O40" s="7">
        <f t="shared" ref="O40" si="516">ROUND(L40*0.1285,2)</f>
        <v>239482</v>
      </c>
      <c r="P40" s="7">
        <f t="shared" ref="P40" si="517">ROUND((L40*0.07)*0.9,2)</f>
        <v>117411.41</v>
      </c>
      <c r="Q40" s="7">
        <f t="shared" ref="Q40" si="518">ROUND(L40*0.01,2)</f>
        <v>18636.73</v>
      </c>
      <c r="R40" s="7">
        <f t="shared" ref="R40" si="519">ROUND((L40*0.0075)*0.9,2)</f>
        <v>12579.79</v>
      </c>
      <c r="S40" s="7">
        <f t="shared" ref="S40" si="520">ROUND((L40*0.0075)*0.9,2)</f>
        <v>12579.79</v>
      </c>
      <c r="T40" s="7">
        <f t="shared" ref="T40" si="521">ROUND(L40*0.01,2)</f>
        <v>18636.73</v>
      </c>
      <c r="U40" s="7">
        <f t="shared" ref="U40" si="522">ROUND(L40*0.01,2)</f>
        <v>18636.73</v>
      </c>
      <c r="V40" s="16">
        <f t="shared" ref="V40" si="523">E40/W40</f>
        <v>1962.9182810920149</v>
      </c>
      <c r="W40" s="8">
        <v>989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20814964.640000001</v>
      </c>
      <c r="C41" s="7">
        <v>18571480.34</v>
      </c>
      <c r="D41" s="7">
        <v>352909.73</v>
      </c>
      <c r="E41" s="7">
        <f t="shared" ref="E41" si="524">B41-C41-D41</f>
        <v>1890574.5700000008</v>
      </c>
      <c r="F41" s="7">
        <f>ROUND(E41*0.04,2)</f>
        <v>75622.98</v>
      </c>
      <c r="G41" s="7">
        <f t="shared" ref="G41" si="525">ROUND(E41*0,2)</f>
        <v>0</v>
      </c>
      <c r="H41" s="7">
        <f t="shared" ref="H41" si="526">E41-F41-G41</f>
        <v>1814951.5900000008</v>
      </c>
      <c r="I41" s="7">
        <f t="shared" ref="I41" si="527">ROUND(H41*0,2)</f>
        <v>0</v>
      </c>
      <c r="J41" s="7">
        <f t="shared" ref="J41" si="528">ROUND((I41*0.58)+((I41*0.42)*0.1),2)</f>
        <v>0</v>
      </c>
      <c r="K41" s="7">
        <f t="shared" ref="K41" si="529">ROUND((I41*0.42)*0.9,2)</f>
        <v>0</v>
      </c>
      <c r="L41" s="18">
        <f t="shared" ref="L41" si="530">IF(J41+K41=I41,H41-I41,"ERROR")</f>
        <v>1814951.5900000008</v>
      </c>
      <c r="M41" s="7">
        <f t="shared" ref="M41" si="531">ROUND(L41*0.465,2)</f>
        <v>843952.49</v>
      </c>
      <c r="N41" s="7">
        <f>ROUND(L41*0.3,2)-0.01</f>
        <v>544485.47</v>
      </c>
      <c r="O41" s="7">
        <f t="shared" ref="O41" si="532">ROUND(L41*0.1285,2)</f>
        <v>233221.28</v>
      </c>
      <c r="P41" s="7">
        <f t="shared" ref="P41" si="533">ROUND((L41*0.07)*0.9,2)</f>
        <v>114341.95</v>
      </c>
      <c r="Q41" s="7">
        <f t="shared" ref="Q41" si="534">ROUND(L41*0.01,2)</f>
        <v>18149.52</v>
      </c>
      <c r="R41" s="7">
        <f t="shared" ref="R41" si="535">ROUND((L41*0.0075)*0.9,2)</f>
        <v>12250.92</v>
      </c>
      <c r="S41" s="7">
        <f t="shared" ref="S41" si="536">ROUND((L41*0.0075)*0.9,2)</f>
        <v>12250.92</v>
      </c>
      <c r="T41" s="7">
        <f t="shared" ref="T41" si="537">ROUND(L41*0.01,2)</f>
        <v>18149.52</v>
      </c>
      <c r="U41" s="7">
        <f t="shared" ref="U41" si="538">ROUND(L41*0.01,2)</f>
        <v>18149.52</v>
      </c>
      <c r="V41" s="16">
        <f t="shared" ref="V41" si="539">E41/W41</f>
        <v>2019.8446260683768</v>
      </c>
      <c r="W41" s="8">
        <v>936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19889694.899999999</v>
      </c>
      <c r="C42" s="7">
        <v>17783318.100000001</v>
      </c>
      <c r="D42" s="7">
        <v>329794.31999999995</v>
      </c>
      <c r="E42" s="7">
        <f t="shared" ref="E42" si="540">B42-C42-D42</f>
        <v>1776582.4799999972</v>
      </c>
      <c r="F42" s="7">
        <f>ROUND(E42*0.04,2)</f>
        <v>71063.3</v>
      </c>
      <c r="G42" s="7">
        <f t="shared" ref="G42" si="541">ROUND(E42*0,2)</f>
        <v>0</v>
      </c>
      <c r="H42" s="7">
        <f t="shared" ref="H42" si="542">E42-F42-G42</f>
        <v>1705519.1799999971</v>
      </c>
      <c r="I42" s="7">
        <f t="shared" ref="I42" si="543">ROUND(H42*0,2)</f>
        <v>0</v>
      </c>
      <c r="J42" s="7">
        <f t="shared" ref="J42" si="544">ROUND((I42*0.58)+((I42*0.42)*0.1),2)</f>
        <v>0</v>
      </c>
      <c r="K42" s="7">
        <f t="shared" ref="K42" si="545">ROUND((I42*0.42)*0.9,2)</f>
        <v>0</v>
      </c>
      <c r="L42" s="18">
        <f t="shared" ref="L42" si="546">IF(J42+K42=I42,H42-I42,"ERROR")</f>
        <v>1705519.1799999971</v>
      </c>
      <c r="M42" s="7">
        <f t="shared" ref="M42" si="547">ROUND(L42*0.465,2)</f>
        <v>793066.42</v>
      </c>
      <c r="N42" s="7">
        <f>ROUND(L42*0.3,2)+0.02</f>
        <v>511655.77</v>
      </c>
      <c r="O42" s="7">
        <f t="shared" ref="O42" si="548">ROUND(L42*0.1285,2)</f>
        <v>219159.21</v>
      </c>
      <c r="P42" s="7">
        <f t="shared" ref="P42" si="549">ROUND((L42*0.07)*0.9,2)</f>
        <v>107447.71</v>
      </c>
      <c r="Q42" s="7">
        <f t="shared" ref="Q42" si="550">ROUND(L42*0.01,2)</f>
        <v>17055.189999999999</v>
      </c>
      <c r="R42" s="7">
        <f t="shared" ref="R42" si="551">ROUND((L42*0.0075)*0.9,2)</f>
        <v>11512.25</v>
      </c>
      <c r="S42" s="7">
        <f t="shared" ref="S42" si="552">ROUND((L42*0.0075)*0.9,2)</f>
        <v>11512.25</v>
      </c>
      <c r="T42" s="7">
        <f t="shared" ref="T42" si="553">ROUND(L42*0.01,2)</f>
        <v>17055.189999999999</v>
      </c>
      <c r="U42" s="7">
        <f t="shared" ref="U42" si="554">ROUND(L42*0.01,2)</f>
        <v>17055.189999999999</v>
      </c>
      <c r="V42" s="16">
        <f t="shared" ref="V42" si="555">E42/W42</f>
        <v>1879.9814603174573</v>
      </c>
      <c r="W42" s="8">
        <v>945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21586410.550000001</v>
      </c>
      <c r="C43" s="7">
        <v>19390160.149999999</v>
      </c>
      <c r="D43" s="7">
        <v>343094.96</v>
      </c>
      <c r="E43" s="7">
        <f t="shared" ref="E43" si="556">B43-C43-D43</f>
        <v>1853155.4400000023</v>
      </c>
      <c r="F43" s="7">
        <f>ROUND(E43*0.04,2)</f>
        <v>74126.22</v>
      </c>
      <c r="G43" s="7">
        <f t="shared" ref="G43" si="557">ROUND(E43*0,2)</f>
        <v>0</v>
      </c>
      <c r="H43" s="7">
        <f t="shared" ref="H43" si="558">E43-F43-G43</f>
        <v>1779029.2200000023</v>
      </c>
      <c r="I43" s="7">
        <f t="shared" ref="I43" si="559">ROUND(H43*0,2)</f>
        <v>0</v>
      </c>
      <c r="J43" s="7">
        <f t="shared" ref="J43" si="560">ROUND((I43*0.58)+((I43*0.42)*0.1),2)</f>
        <v>0</v>
      </c>
      <c r="K43" s="7">
        <f t="shared" ref="K43" si="561">ROUND((I43*0.42)*0.9,2)</f>
        <v>0</v>
      </c>
      <c r="L43" s="18">
        <f t="shared" ref="L43" si="562">IF(J43+K43=I43,H43-I43,"ERROR")</f>
        <v>1779029.2200000023</v>
      </c>
      <c r="M43" s="7">
        <f t="shared" ref="M43" si="563">ROUND(L43*0.465,2)</f>
        <v>827248.59</v>
      </c>
      <c r="N43" s="7">
        <f>ROUND(L43*0.3,2)</f>
        <v>533708.77</v>
      </c>
      <c r="O43" s="7">
        <f t="shared" ref="O43" si="564">ROUND(L43*0.1285,2)</f>
        <v>228605.25</v>
      </c>
      <c r="P43" s="7">
        <f t="shared" ref="P43" si="565">ROUND((L43*0.07)*0.9,2)</f>
        <v>112078.84</v>
      </c>
      <c r="Q43" s="7">
        <f t="shared" ref="Q43" si="566">ROUND(L43*0.01,2)</f>
        <v>17790.29</v>
      </c>
      <c r="R43" s="7">
        <f t="shared" ref="R43" si="567">ROUND((L43*0.0075)*0.9,2)</f>
        <v>12008.45</v>
      </c>
      <c r="S43" s="7">
        <f t="shared" ref="S43" si="568">ROUND((L43*0.0075)*0.9,2)</f>
        <v>12008.45</v>
      </c>
      <c r="T43" s="7">
        <f t="shared" ref="T43" si="569">ROUND(L43*0.01,2)</f>
        <v>17790.29</v>
      </c>
      <c r="U43" s="7">
        <f t="shared" ref="U43" si="570">ROUND(L43*0.01,2)</f>
        <v>17790.29</v>
      </c>
      <c r="V43" s="16">
        <f t="shared" ref="V43" si="571">E43/W43</f>
        <v>1875.663400809719</v>
      </c>
      <c r="W43" s="8">
        <v>988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22132046.77</v>
      </c>
      <c r="C44" s="7">
        <v>19827038.48</v>
      </c>
      <c r="D44" s="7">
        <v>370858.79</v>
      </c>
      <c r="E44" s="7">
        <f t="shared" ref="E44" si="572">B44-C44-D44</f>
        <v>1934149.4999999991</v>
      </c>
      <c r="F44" s="7">
        <f>ROUND(E44*0.04,2)</f>
        <v>77365.98</v>
      </c>
      <c r="G44" s="7">
        <f t="shared" ref="G44" si="573">ROUND(E44*0,2)</f>
        <v>0</v>
      </c>
      <c r="H44" s="7">
        <f t="shared" ref="H44" si="574">E44-F44-G44</f>
        <v>1856783.5199999991</v>
      </c>
      <c r="I44" s="7">
        <f t="shared" ref="I44" si="575">ROUND(H44*0,2)</f>
        <v>0</v>
      </c>
      <c r="J44" s="7">
        <f t="shared" ref="J44" si="576">ROUND((I44*0.58)+((I44*0.42)*0.1),2)</f>
        <v>0</v>
      </c>
      <c r="K44" s="7">
        <f t="shared" ref="K44" si="577">ROUND((I44*0.42)*0.9,2)</f>
        <v>0</v>
      </c>
      <c r="L44" s="18">
        <f t="shared" ref="L44" si="578">IF(J44+K44=I44,H44-I44,"ERROR")</f>
        <v>1856783.5199999991</v>
      </c>
      <c r="M44" s="7">
        <f t="shared" ref="M44" si="579">ROUND(L44*0.465,2)</f>
        <v>863404.34</v>
      </c>
      <c r="N44" s="7">
        <f>ROUND(L44*0.3,2)-0.02</f>
        <v>557035.04</v>
      </c>
      <c r="O44" s="7">
        <f t="shared" ref="O44" si="580">ROUND(L44*0.1285,2)</f>
        <v>238596.68</v>
      </c>
      <c r="P44" s="7">
        <f t="shared" ref="P44" si="581">ROUND((L44*0.07)*0.9,2)</f>
        <v>116977.36</v>
      </c>
      <c r="Q44" s="7">
        <f t="shared" ref="Q44" si="582">ROUND(L44*0.01,2)</f>
        <v>18567.84</v>
      </c>
      <c r="R44" s="7">
        <f t="shared" ref="R44" si="583">ROUND((L44*0.0075)*0.9,2)</f>
        <v>12533.29</v>
      </c>
      <c r="S44" s="7">
        <f t="shared" ref="S44" si="584">ROUND((L44*0.0075)*0.9,2)</f>
        <v>12533.29</v>
      </c>
      <c r="T44" s="7">
        <f t="shared" ref="T44" si="585">ROUND(L44*0.01,2)</f>
        <v>18567.84</v>
      </c>
      <c r="U44" s="7">
        <f t="shared" ref="U44" si="586">ROUND(L44*0.01,2)</f>
        <v>18567.84</v>
      </c>
      <c r="V44" s="16">
        <f t="shared" ref="V44" si="587">E44/W44</f>
        <v>2002.2251552795021</v>
      </c>
      <c r="W44" s="8">
        <v>966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20684032.18</v>
      </c>
      <c r="C45" s="7">
        <v>18579392.699999999</v>
      </c>
      <c r="D45" s="7">
        <v>327662.42999999993</v>
      </c>
      <c r="E45" s="7">
        <f t="shared" ref="E45" si="588">B45-C45-D45</f>
        <v>1776977.0500000005</v>
      </c>
      <c r="F45" s="7">
        <f>ROUND(E45*0.04,2)</f>
        <v>71079.08</v>
      </c>
      <c r="G45" s="7">
        <f t="shared" ref="G45" si="589">ROUND(E45*0,2)</f>
        <v>0</v>
      </c>
      <c r="H45" s="7">
        <f t="shared" ref="H45" si="590">E45-F45-G45</f>
        <v>1705897.9700000004</v>
      </c>
      <c r="I45" s="7">
        <f t="shared" ref="I45" si="591">ROUND(H45*0,2)</f>
        <v>0</v>
      </c>
      <c r="J45" s="7">
        <f t="shared" ref="J45" si="592">ROUND((I45*0.58)+((I45*0.42)*0.1),2)</f>
        <v>0</v>
      </c>
      <c r="K45" s="7">
        <f t="shared" ref="K45" si="593">ROUND((I45*0.42)*0.9,2)</f>
        <v>0</v>
      </c>
      <c r="L45" s="18">
        <f t="shared" ref="L45" si="594">IF(J45+K45=I45,H45-I45,"ERROR")</f>
        <v>1705897.9700000004</v>
      </c>
      <c r="M45" s="7">
        <f t="shared" ref="M45" si="595">ROUND(L45*0.465,2)</f>
        <v>793242.56</v>
      </c>
      <c r="N45" s="7">
        <f>ROUND(L45*0.3,2)</f>
        <v>511769.39</v>
      </c>
      <c r="O45" s="7">
        <f t="shared" ref="O45" si="596">ROUND(L45*0.1285,2)</f>
        <v>219207.89</v>
      </c>
      <c r="P45" s="7">
        <f t="shared" ref="P45" si="597">ROUND((L45*0.07)*0.9,2)</f>
        <v>107471.57</v>
      </c>
      <c r="Q45" s="7">
        <f t="shared" ref="Q45" si="598">ROUND(L45*0.01,2)</f>
        <v>17058.98</v>
      </c>
      <c r="R45" s="7">
        <f t="shared" ref="R45" si="599">ROUND((L45*0.0075)*0.9,2)</f>
        <v>11514.81</v>
      </c>
      <c r="S45" s="7">
        <f t="shared" ref="S45" si="600">ROUND((L45*0.0075)*0.9,2)</f>
        <v>11514.81</v>
      </c>
      <c r="T45" s="7">
        <f t="shared" ref="T45" si="601">ROUND(L45*0.01,2)</f>
        <v>17058.98</v>
      </c>
      <c r="U45" s="7">
        <f t="shared" ref="U45" si="602">ROUND(L45*0.01,2)</f>
        <v>17058.98</v>
      </c>
      <c r="V45" s="16">
        <f t="shared" ref="V45" si="603">E45/W45</f>
        <v>1804.0376142131986</v>
      </c>
      <c r="W45" s="8">
        <v>985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4.25" customHeight="1" x14ac:dyDescent="0.25">
      <c r="B46" s="9"/>
      <c r="V46" s="10"/>
    </row>
    <row r="47" spans="1:96" ht="15" customHeight="1" thickBot="1" x14ac:dyDescent="0.3">
      <c r="B47" s="11">
        <f t="shared" ref="B47:U47" si="604">SUM(B6:B46)</f>
        <v>760412407.18099988</v>
      </c>
      <c r="C47" s="11">
        <f t="shared" si="604"/>
        <v>681941626.57000005</v>
      </c>
      <c r="D47" s="11">
        <f t="shared" si="604"/>
        <v>14007553.080000004</v>
      </c>
      <c r="E47" s="11">
        <f t="shared" si="604"/>
        <v>64463227.530999973</v>
      </c>
      <c r="F47" s="11">
        <f t="shared" si="604"/>
        <v>2578529.11</v>
      </c>
      <c r="G47" s="11">
        <f t="shared" si="604"/>
        <v>0</v>
      </c>
      <c r="H47" s="11">
        <f t="shared" si="604"/>
        <v>61884698.420999959</v>
      </c>
      <c r="I47" s="11">
        <f t="shared" si="604"/>
        <v>0</v>
      </c>
      <c r="J47" s="11">
        <f t="shared" si="604"/>
        <v>0</v>
      </c>
      <c r="K47" s="11">
        <f t="shared" si="604"/>
        <v>0</v>
      </c>
      <c r="L47" s="11">
        <f t="shared" si="604"/>
        <v>61884698.420999959</v>
      </c>
      <c r="M47" s="11">
        <f t="shared" si="604"/>
        <v>28776384.769999996</v>
      </c>
      <c r="N47" s="11">
        <f t="shared" si="604"/>
        <v>18565409.559999999</v>
      </c>
      <c r="O47" s="11">
        <f t="shared" si="604"/>
        <v>7952183.7099999981</v>
      </c>
      <c r="P47" s="11">
        <f t="shared" si="604"/>
        <v>3898736.0199999996</v>
      </c>
      <c r="Q47" s="11">
        <f t="shared" si="604"/>
        <v>618846.98</v>
      </c>
      <c r="R47" s="11">
        <f t="shared" si="604"/>
        <v>417721.71000000008</v>
      </c>
      <c r="S47" s="11">
        <f>SUM(S6:S46)</f>
        <v>417721.71000000008</v>
      </c>
      <c r="T47" s="11">
        <f t="shared" si="604"/>
        <v>1003503.92</v>
      </c>
      <c r="U47" s="11">
        <f t="shared" si="604"/>
        <v>234190.04</v>
      </c>
      <c r="V47" s="12">
        <f>AVERAGE(V6:V46)</f>
        <v>1646.9491356736896</v>
      </c>
      <c r="W47" s="13">
        <f>AVERAGE(W6:W46)</f>
        <v>978.42499999999995</v>
      </c>
    </row>
    <row r="48" spans="1:96" ht="15" customHeight="1" thickTop="1" x14ac:dyDescent="0.25"/>
    <row r="49" spans="1:3" ht="15" customHeight="1" x14ac:dyDescent="0.25">
      <c r="A49" s="1" t="s">
        <v>34</v>
      </c>
    </row>
    <row r="50" spans="1:3" ht="15" customHeight="1" x14ac:dyDescent="0.25">
      <c r="A50" s="1" t="s">
        <v>4</v>
      </c>
    </row>
    <row r="54" spans="1:3" ht="15" customHeight="1" x14ac:dyDescent="0.25">
      <c r="C54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50"/>
  <sheetViews>
    <sheetView workbookViewId="0">
      <pane ySplit="3" topLeftCell="A19" activePane="bottomLeft" state="frozen"/>
      <selection pane="bottomLeft" activeCell="A46" sqref="A46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11717001.18</v>
      </c>
      <c r="C23" s="7">
        <v>10578773.59</v>
      </c>
      <c r="D23" s="7">
        <v>135559.21</v>
      </c>
      <c r="E23" s="7">
        <f t="shared" ref="E23" si="245">B23-C23-D23</f>
        <v>1002668.3799999999</v>
      </c>
      <c r="F23" s="7">
        <f>ROUND(E23*0.04,2)-0.01</f>
        <v>40106.729999999996</v>
      </c>
      <c r="G23" s="7">
        <f t="shared" ref="G23" si="246">ROUND(E23*0,2)</f>
        <v>0</v>
      </c>
      <c r="H23" s="7">
        <f t="shared" ref="H23" si="247">E23-F23-G23</f>
        <v>962561.64999999991</v>
      </c>
      <c r="I23" s="7">
        <f t="shared" ref="I23" si="248">ROUND(H23*0,2)</f>
        <v>0</v>
      </c>
      <c r="J23" s="7">
        <f t="shared" ref="J23" si="249">ROUND((I23*0.58)+((I23*0.42)*0.1),2)</f>
        <v>0</v>
      </c>
      <c r="K23" s="7">
        <f t="shared" ref="K23" si="250">ROUND((I23*0.42)*0.9,2)</f>
        <v>0</v>
      </c>
      <c r="L23" s="18">
        <f t="shared" ref="L23" si="251">IF(J23+K23=I23,H23-I23,"ERROR")</f>
        <v>962561.64999999991</v>
      </c>
      <c r="M23" s="7">
        <f t="shared" ref="M23" si="252">ROUND(L23*0.465,2)</f>
        <v>447591.17</v>
      </c>
      <c r="N23" s="7">
        <f>ROUND(L23*0.3,2)-0.01</f>
        <v>288768.49</v>
      </c>
      <c r="O23" s="7">
        <f t="shared" ref="O23" si="253">ROUND(L23*0.1285,2)</f>
        <v>123689.17</v>
      </c>
      <c r="P23" s="7">
        <f t="shared" ref="P23" si="254">ROUND((L23*0.07)*0.9,2)</f>
        <v>60641.38</v>
      </c>
      <c r="Q23" s="7">
        <f t="shared" ref="Q23" si="255">ROUND(L23*0.01,2)</f>
        <v>9625.6200000000008</v>
      </c>
      <c r="R23" s="7">
        <f t="shared" ref="R23" si="256">ROUND((L23*0.0075)*0.9,2)</f>
        <v>6497.29</v>
      </c>
      <c r="S23" s="7">
        <f t="shared" ref="S23" si="257">ROUND((L23*0.0075)*0.9,2)</f>
        <v>6497.29</v>
      </c>
      <c r="T23" s="7">
        <f>ROUND(L23*0.02,2)+0.01</f>
        <v>19251.239999999998</v>
      </c>
      <c r="U23" s="7">
        <f t="shared" ref="U23" si="258">ROUND(M23*0,2)</f>
        <v>0</v>
      </c>
      <c r="V23" s="16">
        <f t="shared" ref="V23" si="259">E23/W23</f>
        <v>1461.6157142857141</v>
      </c>
      <c r="W23" s="8">
        <v>686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11275325.799999999</v>
      </c>
      <c r="C24" s="7">
        <v>10206333.15</v>
      </c>
      <c r="D24" s="7">
        <v>131420.25999999998</v>
      </c>
      <c r="E24" s="7">
        <f t="shared" ref="E24" si="260">B24-C24-D24</f>
        <v>937572.3899999985</v>
      </c>
      <c r="F24" s="7">
        <f>ROUND(E24*0.04,2)</f>
        <v>37502.9</v>
      </c>
      <c r="G24" s="7">
        <f t="shared" ref="G24" si="261">ROUND(E24*0,2)</f>
        <v>0</v>
      </c>
      <c r="H24" s="7">
        <f t="shared" ref="H24" si="262">E24-F24-G24</f>
        <v>900069.48999999848</v>
      </c>
      <c r="I24" s="7">
        <f t="shared" ref="I24" si="263">ROUND(H24*0,2)</f>
        <v>0</v>
      </c>
      <c r="J24" s="7">
        <f t="shared" ref="J24" si="264">ROUND((I24*0.58)+((I24*0.42)*0.1),2)</f>
        <v>0</v>
      </c>
      <c r="K24" s="7">
        <f t="shared" ref="K24" si="265">ROUND((I24*0.42)*0.9,2)</f>
        <v>0</v>
      </c>
      <c r="L24" s="18">
        <f t="shared" ref="L24" si="266">IF(J24+K24=I24,H24-I24,"ERROR")</f>
        <v>900069.48999999848</v>
      </c>
      <c r="M24" s="7">
        <f t="shared" ref="M24" si="267">ROUND(L24*0.465,2)</f>
        <v>418532.31</v>
      </c>
      <c r="N24" s="7">
        <f>ROUND(L24*0.3,2)+0.01</f>
        <v>270020.86</v>
      </c>
      <c r="O24" s="7">
        <f t="shared" ref="O24" si="268">ROUND(L24*0.1285,2)</f>
        <v>115658.93</v>
      </c>
      <c r="P24" s="7">
        <f t="shared" ref="P24" si="269">ROUND((L24*0.07)*0.9,2)</f>
        <v>56704.38</v>
      </c>
      <c r="Q24" s="7">
        <f t="shared" ref="Q24" si="270">ROUND(L24*0.01,2)</f>
        <v>9000.69</v>
      </c>
      <c r="R24" s="7">
        <f t="shared" ref="R24" si="271">ROUND((L24*0.0075)*0.9,2)</f>
        <v>6075.47</v>
      </c>
      <c r="S24" s="7">
        <f t="shared" ref="S24" si="272">ROUND((L24*0.0075)*0.9,2)</f>
        <v>6075.47</v>
      </c>
      <c r="T24" s="7">
        <f>ROUND(L24*0.02,2)-0.01</f>
        <v>18001.38</v>
      </c>
      <c r="U24" s="7">
        <f t="shared" ref="U24" si="273">ROUND(M24*0,2)</f>
        <v>0</v>
      </c>
      <c r="V24" s="16">
        <f t="shared" ref="V24" si="274">E24/W24</f>
        <v>1444.6415870570086</v>
      </c>
      <c r="W24" s="8">
        <v>649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11317273.09</v>
      </c>
      <c r="C25" s="7">
        <v>10279330.189999999</v>
      </c>
      <c r="D25" s="7">
        <v>129389.09999999999</v>
      </c>
      <c r="E25" s="7">
        <f t="shared" ref="E25" si="275">B25-C25-D25</f>
        <v>908553.8000000004</v>
      </c>
      <c r="F25" s="7">
        <f>ROUND(E25*0.04,2)</f>
        <v>36342.15</v>
      </c>
      <c r="G25" s="7">
        <f t="shared" ref="G25" si="276">ROUND(E25*0,2)</f>
        <v>0</v>
      </c>
      <c r="H25" s="7">
        <f t="shared" ref="H25" si="277">E25-F25-G25</f>
        <v>872211.65000000037</v>
      </c>
      <c r="I25" s="7">
        <f t="shared" ref="I25" si="278">ROUND(H25*0,2)</f>
        <v>0</v>
      </c>
      <c r="J25" s="7">
        <f t="shared" ref="J25" si="279">ROUND((I25*0.58)+((I25*0.42)*0.1),2)</f>
        <v>0</v>
      </c>
      <c r="K25" s="7">
        <f t="shared" ref="K25" si="280">ROUND((I25*0.42)*0.9,2)</f>
        <v>0</v>
      </c>
      <c r="L25" s="18">
        <f t="shared" ref="L25" si="281">IF(J25+K25=I25,H25-I25,"ERROR")</f>
        <v>872211.65000000037</v>
      </c>
      <c r="M25" s="7">
        <f t="shared" ref="M25" si="282">ROUND(L25*0.465,2)</f>
        <v>405578.42</v>
      </c>
      <c r="N25" s="7">
        <f>ROUND(L25*0.3,2)-0.02</f>
        <v>261663.48</v>
      </c>
      <c r="O25" s="7">
        <f t="shared" ref="O25" si="283">ROUND(L25*0.1285,2)</f>
        <v>112079.2</v>
      </c>
      <c r="P25" s="7">
        <f t="shared" ref="P25" si="284">ROUND((L25*0.07)*0.9,2)</f>
        <v>54949.33</v>
      </c>
      <c r="Q25" s="7">
        <f t="shared" ref="Q25" si="285">ROUND(L25*0.01,2)</f>
        <v>8722.1200000000008</v>
      </c>
      <c r="R25" s="7">
        <f t="shared" ref="R25" si="286">ROUND((L25*0.0075)*0.9,2)</f>
        <v>5887.43</v>
      </c>
      <c r="S25" s="7">
        <f t="shared" ref="S25" si="287">ROUND((L25*0.0075)*0.9,2)</f>
        <v>5887.43</v>
      </c>
      <c r="T25" s="7">
        <f>ROUND(L25*0.02,2)+0.01</f>
        <v>17444.239999999998</v>
      </c>
      <c r="U25" s="7">
        <f t="shared" ref="U25" si="288">ROUND(M25*0,2)</f>
        <v>0</v>
      </c>
      <c r="V25" s="16">
        <f t="shared" ref="V25" si="289">E25/W25</f>
        <v>1417.4006240249616</v>
      </c>
      <c r="W25" s="8">
        <v>641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9593496.5899999999</v>
      </c>
      <c r="C26" s="7">
        <v>8673972.129999999</v>
      </c>
      <c r="D26" s="7">
        <v>114092.25999999998</v>
      </c>
      <c r="E26" s="7">
        <f t="shared" ref="E26" si="290">B26-C26-D26</f>
        <v>805432.20000000088</v>
      </c>
      <c r="F26" s="7">
        <f>ROUND(E26*0.04,2)</f>
        <v>32217.29</v>
      </c>
      <c r="G26" s="7">
        <f t="shared" ref="G26" si="291">ROUND(E26*0,2)</f>
        <v>0</v>
      </c>
      <c r="H26" s="7">
        <f t="shared" ref="H26" si="292">E26-F26-G26</f>
        <v>773214.91000000085</v>
      </c>
      <c r="I26" s="7">
        <f t="shared" ref="I26" si="293">ROUND(H26*0,2)</f>
        <v>0</v>
      </c>
      <c r="J26" s="7">
        <f t="shared" ref="J26" si="294">ROUND((I26*0.58)+((I26*0.42)*0.1),2)</f>
        <v>0</v>
      </c>
      <c r="K26" s="7">
        <f t="shared" ref="K26" si="295">ROUND((I26*0.42)*0.9,2)</f>
        <v>0</v>
      </c>
      <c r="L26" s="18">
        <f t="shared" ref="L26" si="296">IF(J26+K26=I26,H26-I26,"ERROR")</f>
        <v>773214.91000000085</v>
      </c>
      <c r="M26" s="7">
        <f t="shared" ref="M26" si="297">ROUND(L26*0.465,2)</f>
        <v>359544.93</v>
      </c>
      <c r="N26" s="7">
        <f>ROUND(L26*0.3,2)</f>
        <v>231964.47</v>
      </c>
      <c r="O26" s="7">
        <f t="shared" ref="O26" si="298">ROUND(L26*0.1285,2)</f>
        <v>99358.12</v>
      </c>
      <c r="P26" s="7">
        <f t="shared" ref="P26" si="299">ROUND((L26*0.07)*0.9,2)</f>
        <v>48712.54</v>
      </c>
      <c r="Q26" s="7">
        <f t="shared" ref="Q26" si="300">ROUND(L26*0.01,2)</f>
        <v>7732.15</v>
      </c>
      <c r="R26" s="7">
        <f t="shared" ref="R26" si="301">ROUND((L26*0.0075)*0.9,2)</f>
        <v>5219.2</v>
      </c>
      <c r="S26" s="7">
        <f t="shared" ref="S26" si="302">ROUND((L26*0.0075)*0.9,2)</f>
        <v>5219.2</v>
      </c>
      <c r="T26" s="7">
        <f>ROUND(L26*0.02,2)</f>
        <v>15464.3</v>
      </c>
      <c r="U26" s="7">
        <f t="shared" ref="U26" si="303">ROUND(M26*0,2)</f>
        <v>0</v>
      </c>
      <c r="V26" s="16">
        <f t="shared" ref="V26" si="304">E26/W26</f>
        <v>1270.3977917981088</v>
      </c>
      <c r="W26" s="8">
        <v>634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12058152.449999999</v>
      </c>
      <c r="C27" s="7">
        <v>10867079.49</v>
      </c>
      <c r="D27" s="7">
        <v>128975.24000000002</v>
      </c>
      <c r="E27" s="7">
        <f t="shared" ref="E27" si="305">B27-C27-D27</f>
        <v>1062097.719999999</v>
      </c>
      <c r="F27" s="7">
        <f>ROUND(E27*0.04,2)</f>
        <v>42483.91</v>
      </c>
      <c r="G27" s="7">
        <f t="shared" ref="G27" si="306">ROUND(E27*0,2)</f>
        <v>0</v>
      </c>
      <c r="H27" s="7">
        <f t="shared" ref="H27" si="307">E27-F27-G27</f>
        <v>1019613.809999999</v>
      </c>
      <c r="I27" s="7">
        <f t="shared" ref="I27" si="308">ROUND(H27*0,2)</f>
        <v>0</v>
      </c>
      <c r="J27" s="7">
        <f t="shared" ref="J27" si="309">ROUND((I27*0.58)+((I27*0.42)*0.1),2)</f>
        <v>0</v>
      </c>
      <c r="K27" s="7">
        <f t="shared" ref="K27" si="310">ROUND((I27*0.42)*0.9,2)</f>
        <v>0</v>
      </c>
      <c r="L27" s="18">
        <f t="shared" ref="L27" si="311">IF(J27+K27=I27,H27-I27,"ERROR")</f>
        <v>1019613.809999999</v>
      </c>
      <c r="M27" s="7">
        <f t="shared" ref="M27" si="312">ROUND(L27*0.465,2)</f>
        <v>474120.42</v>
      </c>
      <c r="N27" s="7">
        <f>ROUND(L27*0.3,2)+0.01</f>
        <v>305884.15000000002</v>
      </c>
      <c r="O27" s="7">
        <f t="shared" ref="O27" si="313">ROUND(L27*0.1285,2)</f>
        <v>131020.37</v>
      </c>
      <c r="P27" s="7">
        <f t="shared" ref="P27" si="314">ROUND((L27*0.07)*0.9,2)</f>
        <v>64235.67</v>
      </c>
      <c r="Q27" s="7">
        <f t="shared" ref="Q27" si="315">ROUND(L27*0.01,2)</f>
        <v>10196.14</v>
      </c>
      <c r="R27" s="7">
        <f t="shared" ref="R27" si="316">ROUND((L27*0.0075)*0.9,2)</f>
        <v>6882.39</v>
      </c>
      <c r="S27" s="7">
        <f t="shared" ref="S27" si="317">ROUND((L27*0.0075)*0.9,2)</f>
        <v>6882.39</v>
      </c>
      <c r="T27" s="7">
        <f>ROUND(L27*0.02,2)</f>
        <v>20392.28</v>
      </c>
      <c r="U27" s="7">
        <f t="shared" ref="U27" si="318">ROUND(M27*0,2)</f>
        <v>0</v>
      </c>
      <c r="V27" s="16">
        <f t="shared" ref="V27" si="319">E27/W27</f>
        <v>1646.6631317829442</v>
      </c>
      <c r="W27" s="8">
        <v>645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9852950.5099999998</v>
      </c>
      <c r="C28" s="7">
        <v>8928655.5899999999</v>
      </c>
      <c r="D28" s="7">
        <v>111394.57</v>
      </c>
      <c r="E28" s="7">
        <f t="shared" ref="E28" si="320">B28-C28-D28</f>
        <v>812900.34999999986</v>
      </c>
      <c r="F28" s="7">
        <f>ROUND(E28*0.04,2)+0.01</f>
        <v>32516.019999999997</v>
      </c>
      <c r="G28" s="7">
        <f t="shared" ref="G28" si="321">ROUND(E28*0,2)</f>
        <v>0</v>
      </c>
      <c r="H28" s="7">
        <f t="shared" ref="H28" si="322">E28-F28-G28</f>
        <v>780384.32999999984</v>
      </c>
      <c r="I28" s="7">
        <f t="shared" ref="I28" si="323">ROUND(H28*0,2)</f>
        <v>0</v>
      </c>
      <c r="J28" s="7">
        <f t="shared" ref="J28" si="324">ROUND((I28*0.58)+((I28*0.42)*0.1),2)</f>
        <v>0</v>
      </c>
      <c r="K28" s="7">
        <f t="shared" ref="K28" si="325">ROUND((I28*0.42)*0.9,2)</f>
        <v>0</v>
      </c>
      <c r="L28" s="18">
        <f t="shared" ref="L28" si="326">IF(J28+K28=I28,H28-I28,"ERROR")</f>
        <v>780384.32999999984</v>
      </c>
      <c r="M28" s="7">
        <f t="shared" ref="M28" si="327">ROUND(L28*0.465,2)</f>
        <v>362878.71</v>
      </c>
      <c r="N28" s="7">
        <f>ROUND(L28*0.3,2)+0.02</f>
        <v>234115.31999999998</v>
      </c>
      <c r="O28" s="7">
        <f t="shared" ref="O28" si="328">ROUND(L28*0.1285,2)</f>
        <v>100279.39</v>
      </c>
      <c r="P28" s="7">
        <f t="shared" ref="P28" si="329">ROUND((L28*0.07)*0.9,2)</f>
        <v>49164.21</v>
      </c>
      <c r="Q28" s="7">
        <f t="shared" ref="Q28" si="330">ROUND(L28*0.01,2)</f>
        <v>7803.84</v>
      </c>
      <c r="R28" s="7">
        <f t="shared" ref="R28" si="331">ROUND((L28*0.0075)*0.9,2)</f>
        <v>5267.59</v>
      </c>
      <c r="S28" s="7">
        <f t="shared" ref="S28" si="332">ROUND((L28*0.0075)*0.9,2)</f>
        <v>5267.59</v>
      </c>
      <c r="T28" s="7">
        <f>ROUND(L28*0.02,2)-0.01</f>
        <v>15607.68</v>
      </c>
      <c r="U28" s="7">
        <f t="shared" ref="U28" si="333">ROUND(M28*0,2)</f>
        <v>0</v>
      </c>
      <c r="V28" s="16">
        <f t="shared" ref="V28" si="334">E28/W28</f>
        <v>1292.3693958664544</v>
      </c>
      <c r="W28" s="8">
        <v>629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10092913.210000001</v>
      </c>
      <c r="C29" s="7">
        <v>9088675.9500000011</v>
      </c>
      <c r="D29" s="7">
        <v>119582.15</v>
      </c>
      <c r="E29" s="7">
        <f t="shared" ref="E29" si="335">B29-C29-D29</f>
        <v>884655.10999999975</v>
      </c>
      <c r="F29" s="7">
        <f>ROUND(E29*0.04,2)</f>
        <v>35386.199999999997</v>
      </c>
      <c r="G29" s="7">
        <f t="shared" ref="G29" si="336">ROUND(E29*0,2)</f>
        <v>0</v>
      </c>
      <c r="H29" s="7">
        <f t="shared" ref="H29" si="337">E29-F29-G29</f>
        <v>849268.9099999998</v>
      </c>
      <c r="I29" s="7">
        <f t="shared" ref="I29" si="338">ROUND(H29*0,2)</f>
        <v>0</v>
      </c>
      <c r="J29" s="7">
        <f t="shared" ref="J29" si="339">ROUND((I29*0.58)+((I29*0.42)*0.1),2)</f>
        <v>0</v>
      </c>
      <c r="K29" s="7">
        <f t="shared" ref="K29" si="340">ROUND((I29*0.42)*0.9,2)</f>
        <v>0</v>
      </c>
      <c r="L29" s="18">
        <f t="shared" ref="L29" si="341">IF(J29+K29=I29,H29-I29,"ERROR")</f>
        <v>849268.9099999998</v>
      </c>
      <c r="M29" s="7">
        <f t="shared" ref="M29" si="342">ROUND(L29*0.465,2)</f>
        <v>394910.04</v>
      </c>
      <c r="N29" s="7">
        <f>ROUND(L29*0.3,2)</f>
        <v>254780.67</v>
      </c>
      <c r="O29" s="7">
        <f t="shared" ref="O29" si="343">ROUND(L29*0.1285,2)</f>
        <v>109131.05</v>
      </c>
      <c r="P29" s="7">
        <f t="shared" ref="P29" si="344">ROUND((L29*0.07)*0.9,2)</f>
        <v>53503.94</v>
      </c>
      <c r="Q29" s="7">
        <f t="shared" ref="Q29" si="345">ROUND(L29*0.01,2)</f>
        <v>8492.69</v>
      </c>
      <c r="R29" s="7">
        <f t="shared" ref="R29" si="346">ROUND((L29*0.0075)*0.9,2)</f>
        <v>5732.57</v>
      </c>
      <c r="S29" s="7">
        <f t="shared" ref="S29" si="347">ROUND((L29*0.0075)*0.9,2)</f>
        <v>5732.57</v>
      </c>
      <c r="T29" s="7">
        <f>ROUND(L29*0.02,2)</f>
        <v>16985.38</v>
      </c>
      <c r="U29" s="7">
        <f t="shared" ref="U29" si="348">ROUND(M29*0,2)</f>
        <v>0</v>
      </c>
      <c r="V29" s="16">
        <f t="shared" ref="V29" si="349">E29/W29</f>
        <v>1388.7835321821033</v>
      </c>
      <c r="W29" s="8">
        <v>637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9887285.1400000006</v>
      </c>
      <c r="C30" s="7">
        <v>8938946.790000001</v>
      </c>
      <c r="D30" s="7">
        <v>110720.86</v>
      </c>
      <c r="E30" s="7">
        <f t="shared" ref="E30" si="350">B30-C30-D30</f>
        <v>837617.48999999964</v>
      </c>
      <c r="F30" s="7">
        <f>ROUND(E30*0.04,2)+0.01</f>
        <v>33504.71</v>
      </c>
      <c r="G30" s="7">
        <f t="shared" ref="G30" si="351">ROUND(E30*0,2)</f>
        <v>0</v>
      </c>
      <c r="H30" s="7">
        <f t="shared" ref="H30" si="352">E30-F30-G30</f>
        <v>804112.77999999968</v>
      </c>
      <c r="I30" s="7">
        <f t="shared" ref="I30" si="353">ROUND(H30*0,2)</f>
        <v>0</v>
      </c>
      <c r="J30" s="7">
        <f t="shared" ref="J30" si="354">ROUND((I30*0.58)+((I30*0.42)*0.1),2)</f>
        <v>0</v>
      </c>
      <c r="K30" s="7">
        <f t="shared" ref="K30" si="355">ROUND((I30*0.42)*0.9,2)</f>
        <v>0</v>
      </c>
      <c r="L30" s="18">
        <f t="shared" ref="L30" si="356">IF(J30+K30=I30,H30-I30,"ERROR")</f>
        <v>804112.77999999968</v>
      </c>
      <c r="M30" s="7">
        <f t="shared" ref="M30" si="357">ROUND(L30*0.465,2)</f>
        <v>373912.44</v>
      </c>
      <c r="N30" s="7">
        <f>ROUND(L30*0.3,2)</f>
        <v>241233.83</v>
      </c>
      <c r="O30" s="7">
        <f t="shared" ref="O30" si="358">ROUND(L30*0.1285,2)</f>
        <v>103328.49</v>
      </c>
      <c r="P30" s="7">
        <f t="shared" ref="P30" si="359">ROUND((L30*0.07)*0.9,2)</f>
        <v>50659.11</v>
      </c>
      <c r="Q30" s="7">
        <f t="shared" ref="Q30" si="360">ROUND(L30*0.01,2)</f>
        <v>8041.13</v>
      </c>
      <c r="R30" s="7">
        <f t="shared" ref="R30" si="361">ROUND((L30*0.0075)*0.9,2)</f>
        <v>5427.76</v>
      </c>
      <c r="S30" s="7">
        <f t="shared" ref="S30" si="362">ROUND((L30*0.0075)*0.9,2)</f>
        <v>5427.76</v>
      </c>
      <c r="T30" s="7">
        <v>13646.35</v>
      </c>
      <c r="U30" s="7">
        <v>2435.91</v>
      </c>
      <c r="V30" s="16">
        <f t="shared" ref="V30" si="363">E30/W30</f>
        <v>1300.648276397515</v>
      </c>
      <c r="W30" s="8">
        <v>644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12443539.51</v>
      </c>
      <c r="C31" s="7">
        <v>11090249.83</v>
      </c>
      <c r="D31" s="7">
        <v>129489.97999999998</v>
      </c>
      <c r="E31" s="7">
        <f t="shared" ref="E31" si="364">B31-C31-D31</f>
        <v>1223799.6999999997</v>
      </c>
      <c r="F31" s="7">
        <f t="shared" ref="F31:F36" si="365">ROUND(E31*0.04,2)</f>
        <v>48951.99</v>
      </c>
      <c r="G31" s="7">
        <f t="shared" ref="G31" si="366">ROUND(E31*0,2)</f>
        <v>0</v>
      </c>
      <c r="H31" s="7">
        <f t="shared" ref="H31" si="367">E31-F31-G31</f>
        <v>1174847.7099999997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1174847.7099999997</v>
      </c>
      <c r="M31" s="7">
        <f t="shared" ref="M31" si="372">ROUND(L31*0.465,2)</f>
        <v>546304.18999999994</v>
      </c>
      <c r="N31" s="7">
        <f>ROUND(L31*0.3,2)-0.01</f>
        <v>352454.3</v>
      </c>
      <c r="O31" s="7">
        <f t="shared" ref="O31" si="373">ROUND(L31*0.1285,2)</f>
        <v>150967.93</v>
      </c>
      <c r="P31" s="7">
        <f t="shared" ref="P31" si="374">ROUND((L31*0.07)*0.9,2)</f>
        <v>74015.41</v>
      </c>
      <c r="Q31" s="7">
        <f t="shared" ref="Q31" si="375">ROUND(L31*0.01,2)</f>
        <v>11748.48</v>
      </c>
      <c r="R31" s="7">
        <f t="shared" ref="R31" si="376">ROUND((L31*0.0075)*0.9,2)</f>
        <v>7930.22</v>
      </c>
      <c r="S31" s="7">
        <f t="shared" ref="S31" si="377">ROUND((L31*0.0075)*0.9,2)</f>
        <v>7930.22</v>
      </c>
      <c r="T31" s="20">
        <f t="shared" ref="T31:T36" si="378">ROUND(L31*0.01,2)</f>
        <v>11748.48</v>
      </c>
      <c r="U31" s="20">
        <f t="shared" ref="U31:U36" si="379">ROUND(L31*0.01,2)</f>
        <v>11748.48</v>
      </c>
      <c r="V31" s="16">
        <f t="shared" ref="V31" si="380">E31/W31</f>
        <v>1903.2654743390353</v>
      </c>
      <c r="W31" s="8">
        <v>643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14329142.82</v>
      </c>
      <c r="C32" s="7">
        <v>13092267.199999999</v>
      </c>
      <c r="D32" s="7">
        <v>131671.43</v>
      </c>
      <c r="E32" s="7">
        <f t="shared" ref="E32" si="381">B32-C32-D32</f>
        <v>1105204.1900000011</v>
      </c>
      <c r="F32" s="7">
        <f t="shared" si="365"/>
        <v>44208.17</v>
      </c>
      <c r="G32" s="7">
        <f t="shared" ref="G32" si="382">ROUND(E32*0,2)</f>
        <v>0</v>
      </c>
      <c r="H32" s="7">
        <f t="shared" ref="H32" si="383">E32-F32-G32</f>
        <v>1060996.0200000012</v>
      </c>
      <c r="I32" s="7">
        <f t="shared" ref="I32" si="384">ROUND(H32*0,2)</f>
        <v>0</v>
      </c>
      <c r="J32" s="7">
        <f t="shared" ref="J32" si="385">ROUND((I32*0.58)+((I32*0.42)*0.1),2)</f>
        <v>0</v>
      </c>
      <c r="K32" s="7">
        <f t="shared" ref="K32" si="386">ROUND((I32*0.42)*0.9,2)</f>
        <v>0</v>
      </c>
      <c r="L32" s="18">
        <f t="shared" ref="L32" si="387">IF(J32+K32=I32,H32-I32,"ERROR")</f>
        <v>1060996.0200000012</v>
      </c>
      <c r="M32" s="7">
        <f t="shared" ref="M32" si="388">ROUND(L32*0.465,2)</f>
        <v>493363.15</v>
      </c>
      <c r="N32" s="7">
        <f>ROUND(L32*0.3,2)</f>
        <v>318298.81</v>
      </c>
      <c r="O32" s="7">
        <f t="shared" ref="O32" si="389">ROUND(L32*0.1285,2)</f>
        <v>136337.99</v>
      </c>
      <c r="P32" s="7">
        <f t="shared" ref="P32" si="390">ROUND((L32*0.07)*0.9,2)</f>
        <v>66842.75</v>
      </c>
      <c r="Q32" s="7">
        <f t="shared" ref="Q32" si="391">ROUND(L32*0.01,2)</f>
        <v>10609.96</v>
      </c>
      <c r="R32" s="7">
        <f t="shared" ref="R32" si="392">ROUND((L32*0.0075)*0.9,2)</f>
        <v>7161.72</v>
      </c>
      <c r="S32" s="7">
        <f t="shared" ref="S32" si="393">ROUND((L32*0.0075)*0.9,2)</f>
        <v>7161.72</v>
      </c>
      <c r="T32" s="20">
        <f t="shared" si="378"/>
        <v>10609.96</v>
      </c>
      <c r="U32" s="20">
        <f t="shared" si="379"/>
        <v>10609.96</v>
      </c>
      <c r="V32" s="16">
        <f t="shared" ref="V32" si="394">E32/W32</f>
        <v>1697.7022887864841</v>
      </c>
      <c r="W32" s="8">
        <v>651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5000886.75</v>
      </c>
      <c r="C33" s="7">
        <v>4577352.6500000004</v>
      </c>
      <c r="D33" s="7">
        <v>68636.5</v>
      </c>
      <c r="E33" s="7">
        <f t="shared" ref="E33" si="395">B33-C33-D33</f>
        <v>354897.59999999963</v>
      </c>
      <c r="F33" s="7">
        <f t="shared" si="365"/>
        <v>14195.9</v>
      </c>
      <c r="G33" s="7">
        <f t="shared" ref="G33" si="396">ROUND(E33*0,2)</f>
        <v>0</v>
      </c>
      <c r="H33" s="7">
        <f t="shared" ref="H33" si="397">E33-F33-G33</f>
        <v>340701.6999999996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340701.6999999996</v>
      </c>
      <c r="M33" s="7">
        <f t="shared" ref="M33" si="402">ROUND(L33*0.465,2)</f>
        <v>158426.29</v>
      </c>
      <c r="N33" s="7">
        <f>ROUND(L33*0.3,2)-0.02</f>
        <v>102210.48999999999</v>
      </c>
      <c r="O33" s="7">
        <f t="shared" ref="O33" si="403">ROUND(L33*0.1285,2)</f>
        <v>43780.17</v>
      </c>
      <c r="P33" s="7">
        <f t="shared" ref="P33" si="404">ROUND((L33*0.07)*0.9,2)</f>
        <v>21464.21</v>
      </c>
      <c r="Q33" s="7">
        <f t="shared" ref="Q33" si="405">ROUND(L33*0.01,2)</f>
        <v>3407.02</v>
      </c>
      <c r="R33" s="7">
        <f t="shared" ref="R33" si="406">ROUND((L33*0.0075)*0.9,2)</f>
        <v>2299.7399999999998</v>
      </c>
      <c r="S33" s="7">
        <f t="shared" ref="S33" si="407">ROUND((L33*0.0075)*0.9,2)</f>
        <v>2299.7399999999998</v>
      </c>
      <c r="T33" s="20">
        <f t="shared" si="378"/>
        <v>3407.02</v>
      </c>
      <c r="U33" s="20">
        <f t="shared" si="379"/>
        <v>3407.02</v>
      </c>
      <c r="V33" s="16">
        <f t="shared" ref="V33" si="408">E33/W33</f>
        <v>594.46834170854208</v>
      </c>
      <c r="W33" s="8">
        <v>597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10235003.82</v>
      </c>
      <c r="C34" s="7">
        <v>9212832.0600000005</v>
      </c>
      <c r="D34" s="7">
        <v>116296.26999999999</v>
      </c>
      <c r="E34" s="7">
        <f t="shared" ref="E34" si="409">B34-C34-D34</f>
        <v>905875.48999999976</v>
      </c>
      <c r="F34" s="7">
        <f t="shared" si="365"/>
        <v>36235.019999999997</v>
      </c>
      <c r="G34" s="7">
        <f t="shared" ref="G34" si="410">ROUND(E34*0,2)</f>
        <v>0</v>
      </c>
      <c r="H34" s="7">
        <f t="shared" ref="H34" si="411">E34-F34-G34</f>
        <v>869640.46999999974</v>
      </c>
      <c r="I34" s="7">
        <f t="shared" ref="I34" si="412">ROUND(H34*0,2)</f>
        <v>0</v>
      </c>
      <c r="J34" s="7">
        <f t="shared" ref="J34" si="413">ROUND((I34*0.58)+((I34*0.42)*0.1),2)</f>
        <v>0</v>
      </c>
      <c r="K34" s="7">
        <f t="shared" ref="K34" si="414">ROUND((I34*0.42)*0.9,2)</f>
        <v>0</v>
      </c>
      <c r="L34" s="18">
        <f t="shared" ref="L34" si="415">IF(J34+K34=I34,H34-I34,"ERROR")</f>
        <v>869640.46999999974</v>
      </c>
      <c r="M34" s="7">
        <f t="shared" ref="M34" si="416">ROUND(L34*0.465,2)</f>
        <v>404382.82</v>
      </c>
      <c r="N34" s="7">
        <f>ROUND(L34*0.3,2)+0.02</f>
        <v>260892.16</v>
      </c>
      <c r="O34" s="7">
        <f t="shared" ref="O34" si="417">ROUND(L34*0.1285,2)</f>
        <v>111748.8</v>
      </c>
      <c r="P34" s="7">
        <f t="shared" ref="P34" si="418">ROUND((L34*0.07)*0.9,2)</f>
        <v>54787.35</v>
      </c>
      <c r="Q34" s="7">
        <f t="shared" ref="Q34" si="419">ROUND(L34*0.01,2)</f>
        <v>8696.4</v>
      </c>
      <c r="R34" s="7">
        <f t="shared" ref="R34" si="420">ROUND((L34*0.0075)*0.9,2)</f>
        <v>5870.07</v>
      </c>
      <c r="S34" s="7">
        <f t="shared" ref="S34" si="421">ROUND((L34*0.0075)*0.9,2)</f>
        <v>5870.07</v>
      </c>
      <c r="T34" s="20">
        <f t="shared" si="378"/>
        <v>8696.4</v>
      </c>
      <c r="U34" s="20">
        <f t="shared" si="379"/>
        <v>8696.4</v>
      </c>
      <c r="V34" s="16">
        <f t="shared" ref="V34" si="422">E34/W34</f>
        <v>1393.6545999999996</v>
      </c>
      <c r="W34" s="8">
        <v>650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9245883.1100000013</v>
      </c>
      <c r="C35" s="7">
        <v>8373029.3499999996</v>
      </c>
      <c r="D35" s="7">
        <v>112324.78</v>
      </c>
      <c r="E35" s="7">
        <f t="shared" ref="E35" si="423">B35-C35-D35</f>
        <v>760528.98000000161</v>
      </c>
      <c r="F35" s="7">
        <f t="shared" si="365"/>
        <v>30421.16</v>
      </c>
      <c r="G35" s="7">
        <f t="shared" ref="G35" si="424">ROUND(E35*0,2)</f>
        <v>0</v>
      </c>
      <c r="H35" s="7">
        <f t="shared" ref="H35" si="425">E35-F35-G35</f>
        <v>730107.82000000158</v>
      </c>
      <c r="I35" s="7">
        <f t="shared" ref="I35" si="426">ROUND(H35*0,2)</f>
        <v>0</v>
      </c>
      <c r="J35" s="7">
        <f t="shared" ref="J35" si="427">ROUND((I35*0.58)+((I35*0.42)*0.1),2)</f>
        <v>0</v>
      </c>
      <c r="K35" s="7">
        <f t="shared" ref="K35" si="428">ROUND((I35*0.42)*0.9,2)</f>
        <v>0</v>
      </c>
      <c r="L35" s="18">
        <f t="shared" ref="L35" si="429">IF(J35+K35=I35,H35-I35,"ERROR")</f>
        <v>730107.82000000158</v>
      </c>
      <c r="M35" s="7">
        <f t="shared" ref="M35" si="430">ROUND(L35*0.465,2)</f>
        <v>339500.14</v>
      </c>
      <c r="N35" s="7">
        <f>ROUND(L35*0.3,2)-0.01</f>
        <v>219032.34</v>
      </c>
      <c r="O35" s="7">
        <f t="shared" ref="O35" si="431">ROUND(L35*0.1285,2)</f>
        <v>93818.85</v>
      </c>
      <c r="P35" s="7">
        <f t="shared" ref="P35" si="432">ROUND((L35*0.07)*0.9,2)</f>
        <v>45996.79</v>
      </c>
      <c r="Q35" s="7">
        <f t="shared" ref="Q35" si="433">ROUND(L35*0.01,2)</f>
        <v>7301.08</v>
      </c>
      <c r="R35" s="7">
        <f t="shared" ref="R35" si="434">ROUND((L35*0.0075)*0.9,2)</f>
        <v>4928.2299999999996</v>
      </c>
      <c r="S35" s="7">
        <f t="shared" ref="S35" si="435">ROUND((L35*0.0075)*0.9,2)</f>
        <v>4928.2299999999996</v>
      </c>
      <c r="T35" s="20">
        <f t="shared" si="378"/>
        <v>7301.08</v>
      </c>
      <c r="U35" s="20">
        <f t="shared" si="379"/>
        <v>7301.08</v>
      </c>
      <c r="V35" s="16">
        <f t="shared" ref="V35" si="436">E35/W35</f>
        <v>1188.3265312500025</v>
      </c>
      <c r="W35" s="8">
        <v>640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10606950.74</v>
      </c>
      <c r="C36" s="7">
        <v>9495399.1799999997</v>
      </c>
      <c r="D36" s="7">
        <v>126916.35</v>
      </c>
      <c r="E36" s="7">
        <f t="shared" ref="E36" si="437">B36-C36-D36</f>
        <v>984635.21000000054</v>
      </c>
      <c r="F36" s="7">
        <f t="shared" si="365"/>
        <v>39385.410000000003</v>
      </c>
      <c r="G36" s="7">
        <f t="shared" ref="G36" si="438">ROUND(E36*0,2)</f>
        <v>0</v>
      </c>
      <c r="H36" s="7">
        <f t="shared" ref="H36" si="439">E36-F36-G36</f>
        <v>945249.80000000051</v>
      </c>
      <c r="I36" s="7">
        <f t="shared" ref="I36" si="440">ROUND(H36*0,2)</f>
        <v>0</v>
      </c>
      <c r="J36" s="7">
        <f t="shared" ref="J36" si="441">ROUND((I36*0.58)+((I36*0.42)*0.1),2)</f>
        <v>0</v>
      </c>
      <c r="K36" s="7">
        <f t="shared" ref="K36" si="442">ROUND((I36*0.42)*0.9,2)</f>
        <v>0</v>
      </c>
      <c r="L36" s="18">
        <f t="shared" ref="L36" si="443">IF(J36+K36=I36,H36-I36,"ERROR")</f>
        <v>945249.80000000051</v>
      </c>
      <c r="M36" s="7">
        <f t="shared" ref="M36" si="444">ROUND(L36*0.465,2)</f>
        <v>439541.16</v>
      </c>
      <c r="N36" s="7">
        <f>ROUND(L36*0.3,2)-0.02</f>
        <v>283574.92</v>
      </c>
      <c r="O36" s="7">
        <f t="shared" ref="O36" si="445">ROUND(L36*0.1285,2)</f>
        <v>121464.6</v>
      </c>
      <c r="P36" s="7">
        <f t="shared" ref="P36" si="446">ROUND((L36*0.07)*0.9,2)</f>
        <v>59550.74</v>
      </c>
      <c r="Q36" s="7">
        <f t="shared" ref="Q36" si="447">ROUND(L36*0.01,2)</f>
        <v>9452.5</v>
      </c>
      <c r="R36" s="7">
        <f t="shared" ref="R36" si="448">ROUND((L36*0.0075)*0.9,2)</f>
        <v>6380.44</v>
      </c>
      <c r="S36" s="7">
        <f t="shared" ref="S36" si="449">ROUND((L36*0.0075)*0.9,2)</f>
        <v>6380.44</v>
      </c>
      <c r="T36" s="20">
        <f t="shared" si="378"/>
        <v>9452.5</v>
      </c>
      <c r="U36" s="20">
        <f t="shared" si="379"/>
        <v>9452.5</v>
      </c>
      <c r="V36" s="16">
        <f t="shared" ref="V36" si="450">E36/W36</f>
        <v>1521.8473106646068</v>
      </c>
      <c r="W36" s="8">
        <v>647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10968254.530000001</v>
      </c>
      <c r="C37" s="7">
        <v>9997831.6400000006</v>
      </c>
      <c r="D37" s="7">
        <v>135224.54</v>
      </c>
      <c r="E37" s="7">
        <f t="shared" ref="E37" si="451">B37-C37-D37</f>
        <v>835198.35000000056</v>
      </c>
      <c r="F37" s="7">
        <f>ROUND(E37*0.04,2)+0.01</f>
        <v>33407.94</v>
      </c>
      <c r="G37" s="7">
        <f t="shared" ref="G37" si="452">ROUND(E37*0,2)</f>
        <v>0</v>
      </c>
      <c r="H37" s="7">
        <f t="shared" ref="H37" si="453">E37-F37-G37</f>
        <v>801790.41000000061</v>
      </c>
      <c r="I37" s="7">
        <f t="shared" ref="I37" si="454">ROUND(H37*0,2)</f>
        <v>0</v>
      </c>
      <c r="J37" s="7">
        <f t="shared" ref="J37" si="455">ROUND((I37*0.58)+((I37*0.42)*0.1),2)</f>
        <v>0</v>
      </c>
      <c r="K37" s="7">
        <f t="shared" ref="K37" si="456">ROUND((I37*0.42)*0.9,2)</f>
        <v>0</v>
      </c>
      <c r="L37" s="18">
        <f t="shared" ref="L37" si="457">IF(J37+K37=I37,H37-I37,"ERROR")</f>
        <v>801790.41000000061</v>
      </c>
      <c r="M37" s="7">
        <f t="shared" ref="M37" si="458">ROUND(L37*0.465,2)</f>
        <v>372832.54</v>
      </c>
      <c r="N37" s="7">
        <f>ROUND(L37*0.3,2)</f>
        <v>240537.12</v>
      </c>
      <c r="O37" s="7">
        <f t="shared" ref="O37" si="459">ROUND(L37*0.1285,2)</f>
        <v>103030.07</v>
      </c>
      <c r="P37" s="7">
        <f t="shared" ref="P37" si="460">ROUND((L37*0.07)*0.9,2)</f>
        <v>50512.800000000003</v>
      </c>
      <c r="Q37" s="7">
        <f t="shared" ref="Q37" si="461">ROUND(L37*0.01,2)</f>
        <v>8017.9</v>
      </c>
      <c r="R37" s="7">
        <f t="shared" ref="R37" si="462">ROUND((L37*0.0075)*0.9,2)</f>
        <v>5412.09</v>
      </c>
      <c r="S37" s="7">
        <f t="shared" ref="S37" si="463">ROUND((L37*0.0075)*0.9,2)</f>
        <v>5412.09</v>
      </c>
      <c r="T37" s="20">
        <f t="shared" ref="T37" si="464">ROUND(L37*0.01,2)</f>
        <v>8017.9</v>
      </c>
      <c r="U37" s="20">
        <f t="shared" ref="U37" si="465">ROUND(L37*0.01,2)</f>
        <v>8017.9</v>
      </c>
      <c r="V37" s="16">
        <f t="shared" ref="V37" si="466">E37/W37</f>
        <v>1292.8767027863785</v>
      </c>
      <c r="W37" s="8">
        <v>646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10702826.23</v>
      </c>
      <c r="C38" s="7">
        <v>9897343.3599999994</v>
      </c>
      <c r="D38" s="7">
        <v>130065.12999999999</v>
      </c>
      <c r="E38" s="7">
        <f t="shared" ref="E38" si="467">B38-C38-D38</f>
        <v>675417.74000000104</v>
      </c>
      <c r="F38" s="7">
        <f>ROUND(E38*0.04,2)+0.01</f>
        <v>27016.719999999998</v>
      </c>
      <c r="G38" s="7">
        <f t="shared" ref="G38" si="468">ROUND(E38*0,2)</f>
        <v>0</v>
      </c>
      <c r="H38" s="7">
        <f t="shared" ref="H38" si="469">E38-F38-G38</f>
        <v>648401.02000000107</v>
      </c>
      <c r="I38" s="7">
        <f t="shared" ref="I38" si="470">ROUND(H38*0,2)</f>
        <v>0</v>
      </c>
      <c r="J38" s="7">
        <f t="shared" ref="J38" si="471">ROUND((I38*0.58)+((I38*0.42)*0.1),2)</f>
        <v>0</v>
      </c>
      <c r="K38" s="7">
        <f t="shared" ref="K38" si="472">ROUND((I38*0.42)*0.9,2)</f>
        <v>0</v>
      </c>
      <c r="L38" s="18">
        <f t="shared" ref="L38" si="473">IF(J38+K38=I38,H38-I38,"ERROR")</f>
        <v>648401.02000000107</v>
      </c>
      <c r="M38" s="7">
        <f t="shared" ref="M38" si="474">ROUND(L38*0.465,2)</f>
        <v>301506.46999999997</v>
      </c>
      <c r="N38" s="7">
        <f>ROUND(L38*0.3,2)</f>
        <v>194520.31</v>
      </c>
      <c r="O38" s="7">
        <f t="shared" ref="O38" si="475">ROUND(L38*0.1285,2)</f>
        <v>83319.53</v>
      </c>
      <c r="P38" s="7">
        <f t="shared" ref="P38" si="476">ROUND((L38*0.07)*0.9,2)</f>
        <v>40849.26</v>
      </c>
      <c r="Q38" s="7">
        <f t="shared" ref="Q38" si="477">ROUND(L38*0.01,2)</f>
        <v>6484.01</v>
      </c>
      <c r="R38" s="7">
        <f t="shared" ref="R38" si="478">ROUND((L38*0.0075)*0.9,2)</f>
        <v>4376.71</v>
      </c>
      <c r="S38" s="7">
        <f t="shared" ref="S38" si="479">ROUND((L38*0.0075)*0.9,2)</f>
        <v>4376.71</v>
      </c>
      <c r="T38" s="20">
        <f t="shared" ref="T38" si="480">ROUND(L38*0.01,2)</f>
        <v>6484.01</v>
      </c>
      <c r="U38" s="20">
        <f t="shared" ref="U38" si="481">ROUND(L38*0.01,2)</f>
        <v>6484.01</v>
      </c>
      <c r="V38" s="16">
        <f t="shared" ref="V38" si="482">E38/W38</f>
        <v>1061.9775786163539</v>
      </c>
      <c r="W38" s="8">
        <v>636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11781434.27</v>
      </c>
      <c r="C39" s="7">
        <v>10694291.35</v>
      </c>
      <c r="D39" s="7">
        <v>143049.38999999998</v>
      </c>
      <c r="E39" s="7">
        <f t="shared" ref="E39" si="483">B39-C39-D39</f>
        <v>944093.52999999991</v>
      </c>
      <c r="F39" s="7">
        <f>ROUND(E39*0.04,2)</f>
        <v>37763.74</v>
      </c>
      <c r="G39" s="7">
        <f t="shared" ref="G39" si="484">ROUND(E39*0,2)</f>
        <v>0</v>
      </c>
      <c r="H39" s="7">
        <f t="shared" ref="H39" si="485">E39-F39-G39</f>
        <v>906329.78999999992</v>
      </c>
      <c r="I39" s="7">
        <f t="shared" ref="I39" si="486">ROUND(H39*0,2)</f>
        <v>0</v>
      </c>
      <c r="J39" s="7">
        <f t="shared" ref="J39" si="487">ROUND((I39*0.58)+((I39*0.42)*0.1),2)</f>
        <v>0</v>
      </c>
      <c r="K39" s="7">
        <f t="shared" ref="K39" si="488">ROUND((I39*0.42)*0.9,2)</f>
        <v>0</v>
      </c>
      <c r="L39" s="18">
        <f t="shared" ref="L39" si="489">IF(J39+K39=I39,H39-I39,"ERROR")</f>
        <v>906329.78999999992</v>
      </c>
      <c r="M39" s="7">
        <f t="shared" ref="M39" si="490">ROUND(L39*0.465,2)</f>
        <v>421443.35</v>
      </c>
      <c r="N39" s="7">
        <f>ROUND(L39*0.3,2)-0.02</f>
        <v>271898.92</v>
      </c>
      <c r="O39" s="7">
        <f t="shared" ref="O39" si="491">ROUND(L39*0.1285,2)</f>
        <v>116463.38</v>
      </c>
      <c r="P39" s="7">
        <f t="shared" ref="P39" si="492">ROUND((L39*0.07)*0.9,2)</f>
        <v>57098.78</v>
      </c>
      <c r="Q39" s="7">
        <f t="shared" ref="Q39" si="493">ROUND(L39*0.01,2)</f>
        <v>9063.2999999999993</v>
      </c>
      <c r="R39" s="7">
        <f t="shared" ref="R39" si="494">ROUND((L39*0.0075)*0.9,2)</f>
        <v>6117.73</v>
      </c>
      <c r="S39" s="7">
        <f t="shared" ref="S39" si="495">ROUND((L39*0.0075)*0.9,2)</f>
        <v>6117.73</v>
      </c>
      <c r="T39" s="20">
        <f t="shared" ref="T39" si="496">ROUND(L39*0.01,2)</f>
        <v>9063.2999999999993</v>
      </c>
      <c r="U39" s="20">
        <f t="shared" ref="U39" si="497">ROUND(L39*0.01,2)</f>
        <v>9063.2999999999993</v>
      </c>
      <c r="V39" s="16">
        <f t="shared" ref="V39" si="498">E39/W39</f>
        <v>1484.4237893081759</v>
      </c>
      <c r="W39" s="8">
        <v>636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12453259.509999998</v>
      </c>
      <c r="C40" s="7">
        <v>11295564.959999999</v>
      </c>
      <c r="D40" s="7">
        <v>154348.07</v>
      </c>
      <c r="E40" s="7">
        <f t="shared" ref="E40" si="499">B40-C40-D40</f>
        <v>1003346.4799999988</v>
      </c>
      <c r="F40" s="7">
        <f>ROUND(E40*0.04,2)-0.01</f>
        <v>40133.85</v>
      </c>
      <c r="G40" s="7">
        <f t="shared" ref="G40" si="500">ROUND(E40*0,2)</f>
        <v>0</v>
      </c>
      <c r="H40" s="7">
        <f t="shared" ref="H40" si="501">E40-F40-G40</f>
        <v>963212.62999999884</v>
      </c>
      <c r="I40" s="7">
        <f t="shared" ref="I40" si="502">ROUND(H40*0,2)</f>
        <v>0</v>
      </c>
      <c r="J40" s="7">
        <f t="shared" ref="J40" si="503">ROUND((I40*0.58)+((I40*0.42)*0.1),2)</f>
        <v>0</v>
      </c>
      <c r="K40" s="7">
        <f t="shared" ref="K40" si="504">ROUND((I40*0.42)*0.9,2)</f>
        <v>0</v>
      </c>
      <c r="L40" s="18">
        <f t="shared" ref="L40" si="505">IF(J40+K40=I40,H40-I40,"ERROR")</f>
        <v>963212.62999999884</v>
      </c>
      <c r="M40" s="7">
        <f t="shared" ref="M40" si="506">ROUND(L40*0.465,2)</f>
        <v>447893.87</v>
      </c>
      <c r="N40" s="7">
        <f>ROUND(L40*0.3,2)-0.02</f>
        <v>288963.76999999996</v>
      </c>
      <c r="O40" s="7">
        <f t="shared" ref="O40" si="507">ROUND(L40*0.1285,2)</f>
        <v>123772.82</v>
      </c>
      <c r="P40" s="7">
        <f t="shared" ref="P40" si="508">ROUND((L40*0.07)*0.9,2)</f>
        <v>60682.400000000001</v>
      </c>
      <c r="Q40" s="7">
        <f t="shared" ref="Q40" si="509">ROUND(L40*0.01,2)</f>
        <v>9632.1299999999992</v>
      </c>
      <c r="R40" s="7">
        <f t="shared" ref="R40" si="510">ROUND((L40*0.0075)*0.9,2)</f>
        <v>6501.69</v>
      </c>
      <c r="S40" s="7">
        <f t="shared" ref="S40" si="511">ROUND((L40*0.0075)*0.9,2)</f>
        <v>6501.69</v>
      </c>
      <c r="T40" s="20">
        <f t="shared" ref="T40" si="512">ROUND(L40*0.01,2)</f>
        <v>9632.1299999999992</v>
      </c>
      <c r="U40" s="20">
        <f t="shared" ref="U40" si="513">ROUND(L40*0.01,2)</f>
        <v>9632.1299999999992</v>
      </c>
      <c r="V40" s="16">
        <f t="shared" ref="V40" si="514">E40/W40</f>
        <v>1555.5759379844942</v>
      </c>
      <c r="W40" s="8">
        <v>645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12088859.100000001</v>
      </c>
      <c r="C41" s="7">
        <v>10988613.290000001</v>
      </c>
      <c r="D41" s="7">
        <v>141658.01</v>
      </c>
      <c r="E41" s="7">
        <f t="shared" ref="E41" si="515">B41-C41-D41</f>
        <v>958587.80000000051</v>
      </c>
      <c r="F41" s="7">
        <f>ROUND(E41*0.04,2)+0.02</f>
        <v>38343.53</v>
      </c>
      <c r="G41" s="7">
        <f t="shared" ref="G41" si="516">ROUND(E41*0,2)</f>
        <v>0</v>
      </c>
      <c r="H41" s="7">
        <f t="shared" ref="H41" si="517">E41-F41-G41</f>
        <v>920244.27000000048</v>
      </c>
      <c r="I41" s="7">
        <f t="shared" ref="I41" si="518">ROUND(H41*0,2)</f>
        <v>0</v>
      </c>
      <c r="J41" s="7">
        <f t="shared" ref="J41" si="519">ROUND((I41*0.58)+((I41*0.42)*0.1),2)</f>
        <v>0</v>
      </c>
      <c r="K41" s="7">
        <f t="shared" ref="K41" si="520">ROUND((I41*0.42)*0.9,2)</f>
        <v>0</v>
      </c>
      <c r="L41" s="18">
        <f t="shared" ref="L41" si="521">IF(J41+K41=I41,H41-I41,"ERROR")</f>
        <v>920244.27000000048</v>
      </c>
      <c r="M41" s="7">
        <f t="shared" ref="M41" si="522">ROUND(L41*0.465,2)</f>
        <v>427913.59</v>
      </c>
      <c r="N41" s="7">
        <f>ROUND(L41*0.3,2)</f>
        <v>276073.28000000003</v>
      </c>
      <c r="O41" s="7">
        <f t="shared" ref="O41" si="523">ROUND(L41*0.1285,2)</f>
        <v>118251.39</v>
      </c>
      <c r="P41" s="7">
        <f t="shared" ref="P41" si="524">ROUND((L41*0.07)*0.9,2)</f>
        <v>57975.39</v>
      </c>
      <c r="Q41" s="7">
        <f t="shared" ref="Q41" si="525">ROUND(L41*0.01,2)</f>
        <v>9202.44</v>
      </c>
      <c r="R41" s="7">
        <f t="shared" ref="R41" si="526">ROUND((L41*0.0075)*0.9,2)</f>
        <v>6211.65</v>
      </c>
      <c r="S41" s="7">
        <f t="shared" ref="S41" si="527">ROUND((L41*0.0075)*0.9,2)</f>
        <v>6211.65</v>
      </c>
      <c r="T41" s="20">
        <f t="shared" ref="T41" si="528">ROUND(L41*0.01,2)</f>
        <v>9202.44</v>
      </c>
      <c r="U41" s="20">
        <f t="shared" ref="U41" si="529">ROUND(L41*0.01,2)</f>
        <v>9202.44</v>
      </c>
      <c r="V41" s="16">
        <f t="shared" ref="V41" si="530">E41/W41</f>
        <v>1497.7934375000009</v>
      </c>
      <c r="W41" s="8">
        <v>640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12674657.650000002</v>
      </c>
      <c r="C42" s="7">
        <v>11398522.579999998</v>
      </c>
      <c r="D42" s="7">
        <v>136341.98000000001</v>
      </c>
      <c r="E42" s="7">
        <f t="shared" ref="E42" si="531">B42-C42-D42</f>
        <v>1139793.090000004</v>
      </c>
      <c r="F42" s="7">
        <f>ROUND(E42*0.04,2)</f>
        <v>45591.72</v>
      </c>
      <c r="G42" s="7">
        <f t="shared" ref="G42" si="532">ROUND(E42*0,2)</f>
        <v>0</v>
      </c>
      <c r="H42" s="7">
        <f t="shared" ref="H42" si="533">E42-F42-G42</f>
        <v>1094201.3700000041</v>
      </c>
      <c r="I42" s="7">
        <f t="shared" ref="I42" si="534">ROUND(H42*0,2)</f>
        <v>0</v>
      </c>
      <c r="J42" s="7">
        <f t="shared" ref="J42" si="535">ROUND((I42*0.58)+((I42*0.42)*0.1),2)</f>
        <v>0</v>
      </c>
      <c r="K42" s="7">
        <f t="shared" ref="K42" si="536">ROUND((I42*0.42)*0.9,2)</f>
        <v>0</v>
      </c>
      <c r="L42" s="18">
        <f t="shared" ref="L42" si="537">IF(J42+K42=I42,H42-I42,"ERROR")</f>
        <v>1094201.3700000041</v>
      </c>
      <c r="M42" s="7">
        <f t="shared" ref="M42" si="538">ROUND(L42*0.465,2)</f>
        <v>508803.64</v>
      </c>
      <c r="N42" s="7">
        <f>ROUND(L42*0.3,2)</f>
        <v>328260.40999999997</v>
      </c>
      <c r="O42" s="7">
        <f t="shared" ref="O42" si="539">ROUND(L42*0.1285,2)</f>
        <v>140604.88</v>
      </c>
      <c r="P42" s="7">
        <f t="shared" ref="P42" si="540">ROUND((L42*0.07)*0.9,2)</f>
        <v>68934.69</v>
      </c>
      <c r="Q42" s="7">
        <f t="shared" ref="Q42" si="541">ROUND(L42*0.01,2)</f>
        <v>10942.01</v>
      </c>
      <c r="R42" s="7">
        <f t="shared" ref="R42" si="542">ROUND((L42*0.0075)*0.9,2)</f>
        <v>7385.86</v>
      </c>
      <c r="S42" s="7">
        <f t="shared" ref="S42" si="543">ROUND((L42*0.0075)*0.9,2)</f>
        <v>7385.86</v>
      </c>
      <c r="T42" s="20">
        <f t="shared" ref="T42" si="544">ROUND(L42*0.01,2)</f>
        <v>10942.01</v>
      </c>
      <c r="U42" s="20">
        <f t="shared" ref="U42" si="545">ROUND(L42*0.01,2)</f>
        <v>10942.01</v>
      </c>
      <c r="V42" s="16">
        <f t="shared" ref="V42" si="546">E42/W42</f>
        <v>1783.7137558685508</v>
      </c>
      <c r="W42" s="8">
        <v>639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13081530.09</v>
      </c>
      <c r="C43" s="7">
        <v>11899399.16</v>
      </c>
      <c r="D43" s="7">
        <v>147926.65</v>
      </c>
      <c r="E43" s="7">
        <f t="shared" ref="E43" si="547">B43-C43-D43</f>
        <v>1034204.2799999997</v>
      </c>
      <c r="F43" s="7">
        <f>ROUND(E43*0.04,2)+0.01</f>
        <v>41368.18</v>
      </c>
      <c r="G43" s="7">
        <f t="shared" ref="G43" si="548">ROUND(E43*0,2)</f>
        <v>0</v>
      </c>
      <c r="H43" s="7">
        <f t="shared" ref="H43" si="549">E43-F43-G43</f>
        <v>992836.09999999963</v>
      </c>
      <c r="I43" s="7">
        <f t="shared" ref="I43" si="550">ROUND(H43*0,2)</f>
        <v>0</v>
      </c>
      <c r="J43" s="7">
        <f t="shared" ref="J43" si="551">ROUND((I43*0.58)+((I43*0.42)*0.1),2)</f>
        <v>0</v>
      </c>
      <c r="K43" s="7">
        <f t="shared" ref="K43" si="552">ROUND((I43*0.42)*0.9,2)</f>
        <v>0</v>
      </c>
      <c r="L43" s="18">
        <f t="shared" ref="L43" si="553">IF(J43+K43=I43,H43-I43,"ERROR")</f>
        <v>992836.09999999963</v>
      </c>
      <c r="M43" s="7">
        <f t="shared" ref="M43" si="554">ROUND(L43*0.465,2)</f>
        <v>461668.79</v>
      </c>
      <c r="N43" s="7">
        <f>ROUND(L43*0.3,2)+0.01</f>
        <v>297850.84000000003</v>
      </c>
      <c r="O43" s="7">
        <f t="shared" ref="O43" si="555">ROUND(L43*0.1285,2)</f>
        <v>127579.44</v>
      </c>
      <c r="P43" s="7">
        <f t="shared" ref="P43" si="556">ROUND((L43*0.07)*0.9,2)</f>
        <v>62548.67</v>
      </c>
      <c r="Q43" s="7">
        <f t="shared" ref="Q43" si="557">ROUND(L43*0.01,2)</f>
        <v>9928.36</v>
      </c>
      <c r="R43" s="7">
        <f t="shared" ref="R43" si="558">ROUND((L43*0.0075)*0.9,2)</f>
        <v>6701.64</v>
      </c>
      <c r="S43" s="7">
        <f t="shared" ref="S43" si="559">ROUND((L43*0.0075)*0.9,2)</f>
        <v>6701.64</v>
      </c>
      <c r="T43" s="20">
        <f t="shared" ref="T43" si="560">ROUND(L43*0.01,2)</f>
        <v>9928.36</v>
      </c>
      <c r="U43" s="20">
        <f t="shared" ref="U43" si="561">ROUND(L43*0.01,2)</f>
        <v>9928.36</v>
      </c>
      <c r="V43" s="16">
        <f t="shared" ref="V43" si="562">E43/W43</f>
        <v>1586.2028834355824</v>
      </c>
      <c r="W43" s="8">
        <v>652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12604308.870000001</v>
      </c>
      <c r="C44" s="7">
        <v>11389400.100000001</v>
      </c>
      <c r="D44" s="7">
        <v>144326.06</v>
      </c>
      <c r="E44" s="7">
        <f t="shared" ref="E44" si="563">B44-C44-D44</f>
        <v>1070582.7099999995</v>
      </c>
      <c r="F44" s="7">
        <f>ROUND(E44*0.04,2)</f>
        <v>42823.31</v>
      </c>
      <c r="G44" s="7">
        <f t="shared" ref="G44" si="564">ROUND(E44*0,2)</f>
        <v>0</v>
      </c>
      <c r="H44" s="7">
        <f t="shared" ref="H44" si="565">E44-F44-G44</f>
        <v>1027759.3999999994</v>
      </c>
      <c r="I44" s="7">
        <f t="shared" ref="I44" si="566">ROUND(H44*0,2)</f>
        <v>0</v>
      </c>
      <c r="J44" s="7">
        <f t="shared" ref="J44" si="567">ROUND((I44*0.58)+((I44*0.42)*0.1),2)</f>
        <v>0</v>
      </c>
      <c r="K44" s="7">
        <f t="shared" ref="K44" si="568">ROUND((I44*0.42)*0.9,2)</f>
        <v>0</v>
      </c>
      <c r="L44" s="18">
        <f t="shared" ref="L44" si="569">IF(J44+K44=I44,H44-I44,"ERROR")</f>
        <v>1027759.3999999994</v>
      </c>
      <c r="M44" s="7">
        <f t="shared" ref="M44" si="570">ROUND(L44*0.465,2)</f>
        <v>477908.12</v>
      </c>
      <c r="N44" s="7">
        <f>ROUND(L44*0.3,2)+0.01</f>
        <v>308327.83</v>
      </c>
      <c r="O44" s="7">
        <f t="shared" ref="O44" si="571">ROUND(L44*0.1285,2)</f>
        <v>132067.07999999999</v>
      </c>
      <c r="P44" s="7">
        <f t="shared" ref="P44" si="572">ROUND((L44*0.07)*0.9,2)</f>
        <v>64748.84</v>
      </c>
      <c r="Q44" s="7">
        <f t="shared" ref="Q44" si="573">ROUND(L44*0.01,2)</f>
        <v>10277.59</v>
      </c>
      <c r="R44" s="7">
        <f t="shared" ref="R44" si="574">ROUND((L44*0.0075)*0.9,2)</f>
        <v>6937.38</v>
      </c>
      <c r="S44" s="7">
        <f t="shared" ref="S44" si="575">ROUND((L44*0.0075)*0.9,2)</f>
        <v>6937.38</v>
      </c>
      <c r="T44" s="20">
        <f t="shared" ref="T44" si="576">ROUND(L44*0.01,2)</f>
        <v>10277.59</v>
      </c>
      <c r="U44" s="20">
        <f t="shared" ref="U44" si="577">ROUND(L44*0.01,2)</f>
        <v>10277.59</v>
      </c>
      <c r="V44" s="16">
        <f t="shared" ref="V44" si="578">E44/W44</f>
        <v>1617.1944259818724</v>
      </c>
      <c r="W44" s="8">
        <v>662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12435575.91</v>
      </c>
      <c r="C45" s="7">
        <v>11218588.539999999</v>
      </c>
      <c r="D45" s="7">
        <v>140928.58000000002</v>
      </c>
      <c r="E45" s="7">
        <f t="shared" ref="E45" si="579">B45-C45-D45</f>
        <v>1076058.790000001</v>
      </c>
      <c r="F45" s="7">
        <f>ROUND(E45*0.04,2)</f>
        <v>43042.35</v>
      </c>
      <c r="G45" s="7">
        <f t="shared" ref="G45" si="580">ROUND(E45*0,2)</f>
        <v>0</v>
      </c>
      <c r="H45" s="7">
        <f t="shared" ref="H45" si="581">E45-F45-G45</f>
        <v>1033016.440000001</v>
      </c>
      <c r="I45" s="7">
        <f t="shared" ref="I45" si="582">ROUND(H45*0,2)</f>
        <v>0</v>
      </c>
      <c r="J45" s="7">
        <f t="shared" ref="J45" si="583">ROUND((I45*0.58)+((I45*0.42)*0.1),2)</f>
        <v>0</v>
      </c>
      <c r="K45" s="7">
        <f t="shared" ref="K45" si="584">ROUND((I45*0.42)*0.9,2)</f>
        <v>0</v>
      </c>
      <c r="L45" s="18">
        <f t="shared" ref="L45" si="585">IF(J45+K45=I45,H45-I45,"ERROR")</f>
        <v>1033016.440000001</v>
      </c>
      <c r="M45" s="7">
        <f t="shared" ref="M45" si="586">ROUND(L45*0.465,2)</f>
        <v>480352.64</v>
      </c>
      <c r="N45" s="7">
        <f>ROUND(L45*0.3,2)+0.02</f>
        <v>309904.95</v>
      </c>
      <c r="O45" s="7">
        <f t="shared" ref="O45" si="587">ROUND(L45*0.1285,2)</f>
        <v>132742.60999999999</v>
      </c>
      <c r="P45" s="7">
        <f t="shared" ref="P45" si="588">ROUND((L45*0.07)*0.9,2)</f>
        <v>65080.04</v>
      </c>
      <c r="Q45" s="7">
        <f t="shared" ref="Q45" si="589">ROUND(L45*0.01,2)</f>
        <v>10330.16</v>
      </c>
      <c r="R45" s="7">
        <f t="shared" ref="R45" si="590">ROUND((L45*0.0075)*0.9,2)</f>
        <v>6972.86</v>
      </c>
      <c r="S45" s="7">
        <f t="shared" ref="S45" si="591">ROUND((L45*0.0075)*0.9,2)</f>
        <v>6972.86</v>
      </c>
      <c r="T45" s="20">
        <f t="shared" ref="T45" si="592">ROUND(L45*0.01,2)</f>
        <v>10330.16</v>
      </c>
      <c r="U45" s="20">
        <f t="shared" ref="U45" si="593">ROUND(L45*0.01,2)</f>
        <v>10330.16</v>
      </c>
      <c r="V45" s="16">
        <f t="shared" ref="V45" si="594">E45/W45</f>
        <v>1691.916336477989</v>
      </c>
      <c r="W45" s="8">
        <v>636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B46" s="9"/>
      <c r="V46" s="10"/>
    </row>
    <row r="47" spans="1:96" ht="15" customHeight="1" thickBot="1" x14ac:dyDescent="0.3">
      <c r="B47" s="11">
        <f t="shared" ref="B47:U47" si="595">SUM(B6:B46)</f>
        <v>456517137.43000007</v>
      </c>
      <c r="C47" s="11">
        <f t="shared" si="595"/>
        <v>412773278.49000013</v>
      </c>
      <c r="D47" s="11">
        <f t="shared" si="595"/>
        <v>5439612.6699999999</v>
      </c>
      <c r="E47" s="11">
        <f t="shared" si="595"/>
        <v>38304246.270000003</v>
      </c>
      <c r="F47" s="11">
        <f t="shared" si="595"/>
        <v>1532169.9399999997</v>
      </c>
      <c r="G47" s="11">
        <f t="shared" si="595"/>
        <v>0</v>
      </c>
      <c r="H47" s="11">
        <f t="shared" si="595"/>
        <v>36772076.329999998</v>
      </c>
      <c r="I47" s="11">
        <f t="shared" si="595"/>
        <v>0</v>
      </c>
      <c r="J47" s="11">
        <f t="shared" si="595"/>
        <v>0</v>
      </c>
      <c r="K47" s="11">
        <f t="shared" si="595"/>
        <v>0</v>
      </c>
      <c r="L47" s="11">
        <f t="shared" si="595"/>
        <v>36772076.329999998</v>
      </c>
      <c r="M47" s="11">
        <f t="shared" si="595"/>
        <v>17099015.489999995</v>
      </c>
      <c r="N47" s="11">
        <f t="shared" si="595"/>
        <v>11031622.879999997</v>
      </c>
      <c r="O47" s="11">
        <f t="shared" si="595"/>
        <v>4725211.8000000007</v>
      </c>
      <c r="P47" s="11">
        <f t="shared" si="595"/>
        <v>2316640.8299999996</v>
      </c>
      <c r="Q47" s="11">
        <f t="shared" si="595"/>
        <v>367720.75</v>
      </c>
      <c r="R47" s="11">
        <f t="shared" si="595"/>
        <v>248211.54</v>
      </c>
      <c r="S47" s="11">
        <f t="shared" si="595"/>
        <v>248211.54</v>
      </c>
      <c r="T47" s="11">
        <f t="shared" si="595"/>
        <v>597912.24999999988</v>
      </c>
      <c r="U47" s="11">
        <f t="shared" si="595"/>
        <v>137529.25</v>
      </c>
      <c r="V47" s="12">
        <f>AVERAGE(V6:V46)</f>
        <v>1504.39544233283</v>
      </c>
      <c r="W47" s="13">
        <f>AVERAGE(W6:W46)</f>
        <v>636.27499999999998</v>
      </c>
    </row>
    <row r="48" spans="1:96" ht="15" customHeight="1" thickTop="1" x14ac:dyDescent="0.25"/>
    <row r="49" spans="1:1" ht="15" customHeight="1" x14ac:dyDescent="0.25">
      <c r="A49" s="1" t="s">
        <v>34</v>
      </c>
    </row>
    <row r="50" spans="1:1" ht="15" customHeight="1" x14ac:dyDescent="0.25">
      <c r="A50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50"/>
  <sheetViews>
    <sheetView zoomScaleNormal="100" workbookViewId="0">
      <pane ySplit="3" topLeftCell="A19" activePane="bottomLeft" state="frozen"/>
      <selection pane="bottomLeft" activeCell="A46" sqref="A46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64241713.490000002</v>
      </c>
      <c r="C23" s="7">
        <v>57796243.309999995</v>
      </c>
      <c r="D23" s="7">
        <v>1077758.23</v>
      </c>
      <c r="E23" s="7">
        <f t="shared" ref="E23" si="251">B23-C23-D23</f>
        <v>5367711.9500000067</v>
      </c>
      <c r="F23" s="7">
        <f>ROUND(E23*0.04,2)</f>
        <v>214708.48000000001</v>
      </c>
      <c r="G23" s="7">
        <f t="shared" ref="G23" si="252">ROUND(E23*0,2)</f>
        <v>0</v>
      </c>
      <c r="H23" s="7">
        <f t="shared" ref="H23" si="253">E23-F23-G23</f>
        <v>5153003.4700000063</v>
      </c>
      <c r="I23" s="7">
        <f t="shared" ref="I23" si="254">ROUND(H23*0,2)</f>
        <v>0</v>
      </c>
      <c r="J23" s="7">
        <f t="shared" ref="J23" si="255">ROUND((I23*0.58)+((I23*0.42)*0.1),2)</f>
        <v>0</v>
      </c>
      <c r="K23" s="7">
        <f t="shared" ref="K23" si="256">ROUND((I23*0.42)*0.9,2)</f>
        <v>0</v>
      </c>
      <c r="L23" s="18">
        <f t="shared" ref="L23" si="257">IF(J23+K23=I23,H23-I23,"ERROR")</f>
        <v>5153003.4700000063</v>
      </c>
      <c r="M23" s="7">
        <f t="shared" ref="M23" si="258">ROUND(L23*0.465,2)</f>
        <v>2396146.61</v>
      </c>
      <c r="N23" s="7">
        <f>ROUND(L23*0.3,2)+0.02</f>
        <v>1545901.06</v>
      </c>
      <c r="O23" s="7">
        <f t="shared" ref="O23" si="259">ROUND(L23*0.1285,2)</f>
        <v>662160.94999999995</v>
      </c>
      <c r="P23" s="7">
        <f t="shared" ref="P23" si="260">ROUND((L23*0.07)*0.9,2)</f>
        <v>324639.21999999997</v>
      </c>
      <c r="Q23" s="7">
        <f t="shared" ref="Q23" si="261">ROUND(L23*0.01,2)</f>
        <v>51530.03</v>
      </c>
      <c r="R23" s="7">
        <f t="shared" ref="R23" si="262">ROUND((L23*0.0075)*0.9,2)</f>
        <v>34782.769999999997</v>
      </c>
      <c r="S23" s="7">
        <f t="shared" ref="S23" si="263">ROUND((L23*0.0075)*0.9,2)</f>
        <v>34782.769999999997</v>
      </c>
      <c r="T23" s="7">
        <f t="shared" ref="T23" si="264">ROUND(L23*0.02/2,2)</f>
        <v>51530.03</v>
      </c>
      <c r="U23" s="7">
        <f t="shared" ref="U23" si="265">ROUND(L23*0.02/2,2)</f>
        <v>51530.03</v>
      </c>
      <c r="V23" s="16">
        <f t="shared" ref="V23" si="266">E23/W23</f>
        <v>3117.1381823461129</v>
      </c>
      <c r="W23" s="8">
        <v>1722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58913344.920000002</v>
      </c>
      <c r="C24" s="7">
        <v>53089559.829999998</v>
      </c>
      <c r="D24" s="7">
        <v>898225.32000000007</v>
      </c>
      <c r="E24" s="7">
        <f t="shared" ref="E24" si="267">B24-C24-D24</f>
        <v>4925559.7700000033</v>
      </c>
      <c r="F24" s="7">
        <f>ROUND(E24*0.04,2)+0.01</f>
        <v>197022.40000000002</v>
      </c>
      <c r="G24" s="7">
        <f t="shared" ref="G24" si="268">ROUND(E24*0,2)</f>
        <v>0</v>
      </c>
      <c r="H24" s="7">
        <f t="shared" ref="H24" si="269">E24-F24-G24</f>
        <v>4728537.3700000029</v>
      </c>
      <c r="I24" s="7">
        <f t="shared" ref="I24" si="270">ROUND(H24*0,2)</f>
        <v>0</v>
      </c>
      <c r="J24" s="7">
        <f t="shared" ref="J24" si="271">ROUND((I24*0.58)+((I24*0.42)*0.1),2)</f>
        <v>0</v>
      </c>
      <c r="K24" s="7">
        <f t="shared" ref="K24" si="272">ROUND((I24*0.42)*0.9,2)</f>
        <v>0</v>
      </c>
      <c r="L24" s="18">
        <f t="shared" ref="L24" si="273">IF(J24+K24=I24,H24-I24,"ERROR")</f>
        <v>4728537.3700000029</v>
      </c>
      <c r="M24" s="7">
        <f t="shared" ref="M24" si="274">ROUND(L24*0.465,2)</f>
        <v>2198769.88</v>
      </c>
      <c r="N24" s="7">
        <f>ROUND(L24*0.3,2)+0.01</f>
        <v>1418561.22</v>
      </c>
      <c r="O24" s="7">
        <f t="shared" ref="O24" si="275">ROUND(L24*0.1285,2)</f>
        <v>607617.05000000005</v>
      </c>
      <c r="P24" s="7">
        <f t="shared" ref="P24" si="276">ROUND((L24*0.07)*0.9,2)</f>
        <v>297897.84999999998</v>
      </c>
      <c r="Q24" s="7">
        <f t="shared" ref="Q24" si="277">ROUND(L24*0.01,2)</f>
        <v>47285.37</v>
      </c>
      <c r="R24" s="7">
        <f t="shared" ref="R24" si="278">ROUND((L24*0.0075)*0.9,2)</f>
        <v>31917.63</v>
      </c>
      <c r="S24" s="7">
        <f t="shared" ref="S24" si="279">ROUND((L24*0.0075)*0.9,2)</f>
        <v>31917.63</v>
      </c>
      <c r="T24" s="7">
        <f t="shared" ref="T24" si="280">ROUND(L24*0.02/2,2)</f>
        <v>47285.37</v>
      </c>
      <c r="U24" s="7">
        <f t="shared" ref="U24" si="281">ROUND(L24*0.02/2,2)</f>
        <v>47285.37</v>
      </c>
      <c r="V24" s="16">
        <f t="shared" ref="V24" si="282">E24/W24</f>
        <v>2838.9393487031721</v>
      </c>
      <c r="W24" s="8">
        <v>1735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60568549.829999998</v>
      </c>
      <c r="C25" s="7">
        <v>54827942.890000001</v>
      </c>
      <c r="D25" s="7">
        <v>959669.40999999992</v>
      </c>
      <c r="E25" s="7">
        <f t="shared" ref="E25" si="283">B25-C25-D25</f>
        <v>4780937.5299999975</v>
      </c>
      <c r="F25" s="7">
        <f>ROUND(E25*0.04,2)+0.01</f>
        <v>191237.51</v>
      </c>
      <c r="G25" s="7">
        <f t="shared" ref="G25" si="284">ROUND(E25*0,2)</f>
        <v>0</v>
      </c>
      <c r="H25" s="7">
        <f t="shared" ref="H25" si="285">E25-F25-G25</f>
        <v>4589700.0199999977</v>
      </c>
      <c r="I25" s="7">
        <f t="shared" ref="I25" si="286">ROUND(H25*0,2)</f>
        <v>0</v>
      </c>
      <c r="J25" s="7">
        <f t="shared" ref="J25" si="287">ROUND((I25*0.58)+((I25*0.42)*0.1),2)</f>
        <v>0</v>
      </c>
      <c r="K25" s="7">
        <f t="shared" ref="K25" si="288">ROUND((I25*0.42)*0.9,2)</f>
        <v>0</v>
      </c>
      <c r="L25" s="18">
        <f t="shared" ref="L25" si="289">IF(J25+K25=I25,H25-I25,"ERROR")</f>
        <v>4589700.0199999977</v>
      </c>
      <c r="M25" s="7">
        <f t="shared" ref="M25" si="290">ROUND(L25*0.465,2)</f>
        <v>2134210.5099999998</v>
      </c>
      <c r="N25" s="7">
        <f>ROUND(L25*0.3,2)-0.01</f>
        <v>1376910</v>
      </c>
      <c r="O25" s="7">
        <f t="shared" ref="O25" si="291">ROUND(L25*0.1285,2)</f>
        <v>589776.44999999995</v>
      </c>
      <c r="P25" s="7">
        <f t="shared" ref="P25" si="292">ROUND((L25*0.07)*0.9,2)</f>
        <v>289151.09999999998</v>
      </c>
      <c r="Q25" s="7">
        <f t="shared" ref="Q25" si="293">ROUND(L25*0.01,2)</f>
        <v>45897</v>
      </c>
      <c r="R25" s="7">
        <f t="shared" ref="R25" si="294">ROUND((L25*0.0075)*0.9,2)</f>
        <v>30980.48</v>
      </c>
      <c r="S25" s="7">
        <f t="shared" ref="S25" si="295">ROUND((L25*0.0075)*0.9,2)</f>
        <v>30980.48</v>
      </c>
      <c r="T25" s="7">
        <f t="shared" ref="T25" si="296">ROUND(L25*0.02/2,2)</f>
        <v>45897</v>
      </c>
      <c r="U25" s="7">
        <f t="shared" ref="U25" si="297">ROUND(L25*0.02/2,2)</f>
        <v>45897</v>
      </c>
      <c r="V25" s="16">
        <f t="shared" ref="V25" si="298">E25/W25</f>
        <v>2722.6295728929372</v>
      </c>
      <c r="W25" s="8">
        <v>1756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54784457.799999997</v>
      </c>
      <c r="C26" s="7">
        <v>49449257.980000004</v>
      </c>
      <c r="D26" s="7">
        <v>934171.64</v>
      </c>
      <c r="E26" s="7">
        <f t="shared" ref="E26" si="299">B26-C26-D26</f>
        <v>4401028.1799999932</v>
      </c>
      <c r="F26" s="7">
        <f>ROUND(E26*0.04,2)+0.01</f>
        <v>176041.14</v>
      </c>
      <c r="G26" s="7">
        <f t="shared" ref="G26" si="300">ROUND(E26*0,2)</f>
        <v>0</v>
      </c>
      <c r="H26" s="7">
        <f t="shared" ref="H26" si="301">E26-F26-G26</f>
        <v>4224987.0399999935</v>
      </c>
      <c r="I26" s="7">
        <f t="shared" ref="I26" si="302">ROUND(H26*0,2)</f>
        <v>0</v>
      </c>
      <c r="J26" s="7">
        <f t="shared" ref="J26" si="303">ROUND((I26*0.58)+((I26*0.42)*0.1),2)</f>
        <v>0</v>
      </c>
      <c r="K26" s="7">
        <f t="shared" ref="K26" si="304">ROUND((I26*0.42)*0.9,2)</f>
        <v>0</v>
      </c>
      <c r="L26" s="18">
        <f t="shared" ref="L26" si="305">IF(J26+K26=I26,H26-I26,"ERROR")</f>
        <v>4224987.0399999935</v>
      </c>
      <c r="M26" s="7">
        <f t="shared" ref="M26" si="306">ROUND(L26*0.465,2)</f>
        <v>1964618.97</v>
      </c>
      <c r="N26" s="7">
        <f>ROUND(L26*0.3,2)+0.02</f>
        <v>1267496.1300000001</v>
      </c>
      <c r="O26" s="7">
        <f t="shared" ref="O26" si="307">ROUND(L26*0.1285,2)</f>
        <v>542910.82999999996</v>
      </c>
      <c r="P26" s="7">
        <f t="shared" ref="P26" si="308">ROUND((L26*0.07)*0.9,2)</f>
        <v>266174.18</v>
      </c>
      <c r="Q26" s="7">
        <f t="shared" ref="Q26" si="309">ROUND(L26*0.01,2)</f>
        <v>42249.87</v>
      </c>
      <c r="R26" s="7">
        <f t="shared" ref="R26" si="310">ROUND((L26*0.0075)*0.9,2)</f>
        <v>28518.66</v>
      </c>
      <c r="S26" s="7">
        <f t="shared" ref="S26" si="311">ROUND((L26*0.0075)*0.9,2)</f>
        <v>28518.66</v>
      </c>
      <c r="T26" s="7">
        <f t="shared" ref="T26" si="312">ROUND(L26*0.02/2,2)</f>
        <v>42249.87</v>
      </c>
      <c r="U26" s="7">
        <f t="shared" ref="U26" si="313">ROUND(L26*0.02/2,2)</f>
        <v>42249.87</v>
      </c>
      <c r="V26" s="16">
        <f t="shared" ref="V26" si="314">E26/W26</f>
        <v>2542.4772848064663</v>
      </c>
      <c r="W26" s="8">
        <v>1731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68561211.030000001</v>
      </c>
      <c r="C27" s="7">
        <v>62001831.789999999</v>
      </c>
      <c r="D27" s="7">
        <v>936793.9</v>
      </c>
      <c r="E27" s="7">
        <f t="shared" ref="E27" si="315">B27-C27-D27</f>
        <v>5622585.3400000017</v>
      </c>
      <c r="F27" s="7">
        <f>ROUND(E27*0.04,2)+0.01</f>
        <v>224903.42</v>
      </c>
      <c r="G27" s="7">
        <f t="shared" ref="G27" si="316">ROUND(E27*0,2)</f>
        <v>0</v>
      </c>
      <c r="H27" s="7">
        <f t="shared" ref="H27" si="317">E27-F27-G27</f>
        <v>5397681.9200000018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5397681.9200000018</v>
      </c>
      <c r="M27" s="7">
        <f t="shared" ref="M27" si="322">ROUND(L27*0.465,2)</f>
        <v>2509922.09</v>
      </c>
      <c r="N27" s="7">
        <f>ROUND(L27*0.3,2)</f>
        <v>1619304.58</v>
      </c>
      <c r="O27" s="7">
        <f t="shared" ref="O27" si="323">ROUND(L27*0.1285,2)</f>
        <v>693602.13</v>
      </c>
      <c r="P27" s="7">
        <f t="shared" ref="P27" si="324">ROUND((L27*0.07)*0.9,2)</f>
        <v>340053.96</v>
      </c>
      <c r="Q27" s="7">
        <f t="shared" ref="Q27" si="325">ROUND(L27*0.01,2)</f>
        <v>53976.82</v>
      </c>
      <c r="R27" s="7">
        <f t="shared" ref="R27" si="326">ROUND((L27*0.0075)*0.9,2)</f>
        <v>36434.35</v>
      </c>
      <c r="S27" s="7">
        <f t="shared" ref="S27" si="327">ROUND((L27*0.0075)*0.9,2)</f>
        <v>36434.35</v>
      </c>
      <c r="T27" s="7">
        <f t="shared" ref="T27" si="328">ROUND(L27*0.02/2,2)</f>
        <v>53976.82</v>
      </c>
      <c r="U27" s="7">
        <f t="shared" ref="U27" si="329">ROUND(L27*0.02/2,2)</f>
        <v>53976.82</v>
      </c>
      <c r="V27" s="16">
        <f t="shared" ref="V27" si="330">E27/W27</f>
        <v>3171.2269261139322</v>
      </c>
      <c r="W27" s="8">
        <v>1773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54007987.290000007</v>
      </c>
      <c r="C28" s="7">
        <v>48896266.100000009</v>
      </c>
      <c r="D28" s="7">
        <v>869364.36</v>
      </c>
      <c r="E28" s="7">
        <f t="shared" ref="E28" si="331">B28-C28-D28</f>
        <v>4242356.8299999973</v>
      </c>
      <c r="F28" s="7">
        <f>ROUND(E28*0.04,2)</f>
        <v>169694.27</v>
      </c>
      <c r="G28" s="7">
        <f t="shared" ref="G28" si="332">ROUND(E28*0,2)</f>
        <v>0</v>
      </c>
      <c r="H28" s="7">
        <f t="shared" ref="H28" si="333">E28-F28-G28</f>
        <v>4072662.5599999973</v>
      </c>
      <c r="I28" s="7">
        <f t="shared" ref="I28" si="334">ROUND(H28*0,2)</f>
        <v>0</v>
      </c>
      <c r="J28" s="7">
        <f t="shared" ref="J28" si="335">ROUND((I28*0.58)+((I28*0.42)*0.1),2)</f>
        <v>0</v>
      </c>
      <c r="K28" s="7">
        <f t="shared" ref="K28" si="336">ROUND((I28*0.42)*0.9,2)</f>
        <v>0</v>
      </c>
      <c r="L28" s="18">
        <f t="shared" ref="L28" si="337">IF(J28+K28=I28,H28-I28,"ERROR")</f>
        <v>4072662.5599999973</v>
      </c>
      <c r="M28" s="7">
        <f t="shared" ref="M28" si="338">ROUND(L28*0.465,2)</f>
        <v>1893788.09</v>
      </c>
      <c r="N28" s="7">
        <f>ROUND(L28*0.3,2)-0.01</f>
        <v>1221798.76</v>
      </c>
      <c r="O28" s="7">
        <f t="shared" ref="O28" si="339">ROUND(L28*0.1285,2)</f>
        <v>523337.14</v>
      </c>
      <c r="P28" s="7">
        <f t="shared" ref="P28" si="340">ROUND((L28*0.07)*0.9,2)</f>
        <v>256577.74</v>
      </c>
      <c r="Q28" s="7">
        <f t="shared" ref="Q28" si="341">ROUND(L28*0.01,2)</f>
        <v>40726.629999999997</v>
      </c>
      <c r="R28" s="7">
        <f t="shared" ref="R28" si="342">ROUND((L28*0.0075)*0.9,2)</f>
        <v>27490.47</v>
      </c>
      <c r="S28" s="7">
        <f t="shared" ref="S28" si="343">ROUND((L28*0.0075)*0.9,2)</f>
        <v>27490.47</v>
      </c>
      <c r="T28" s="7">
        <f t="shared" ref="T28" si="344">ROUND(L28*0.02/2,2)</f>
        <v>40726.629999999997</v>
      </c>
      <c r="U28" s="7">
        <f t="shared" ref="U28" si="345">ROUND(L28*0.02/2,2)</f>
        <v>40726.629999999997</v>
      </c>
      <c r="V28" s="16">
        <f t="shared" ref="V28" si="346">E28/W28</f>
        <v>2422.8194346087935</v>
      </c>
      <c r="W28" s="8">
        <v>1751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55472482.849999994</v>
      </c>
      <c r="C29" s="7">
        <v>50216789.569999993</v>
      </c>
      <c r="D29" s="7">
        <v>785014.24</v>
      </c>
      <c r="E29" s="7">
        <f t="shared" ref="E29" si="347">B29-C29-D29</f>
        <v>4470679.040000001</v>
      </c>
      <c r="F29" s="7">
        <f>ROUND(E29*0.04,2)</f>
        <v>178827.16</v>
      </c>
      <c r="G29" s="7">
        <f t="shared" ref="G29" si="348">ROUND(E29*0,2)</f>
        <v>0</v>
      </c>
      <c r="H29" s="7">
        <f t="shared" ref="H29" si="349">E29-F29-G29</f>
        <v>4291851.8800000008</v>
      </c>
      <c r="I29" s="7">
        <f t="shared" ref="I29" si="350">ROUND(H29*0,2)</f>
        <v>0</v>
      </c>
      <c r="J29" s="7">
        <f t="shared" ref="J29" si="351">ROUND((I29*0.58)+((I29*0.42)*0.1),2)</f>
        <v>0</v>
      </c>
      <c r="K29" s="7">
        <f t="shared" ref="K29" si="352">ROUND((I29*0.42)*0.9,2)</f>
        <v>0</v>
      </c>
      <c r="L29" s="18">
        <f t="shared" ref="L29" si="353">IF(J29+K29=I29,H29-I29,"ERROR")</f>
        <v>4291851.8800000008</v>
      </c>
      <c r="M29" s="7">
        <f t="shared" ref="M29" si="354">ROUND(L29*0.465,2)</f>
        <v>1995711.12</v>
      </c>
      <c r="N29" s="7">
        <f>ROUND(L29*0.3,2)</f>
        <v>1287555.56</v>
      </c>
      <c r="O29" s="7">
        <f t="shared" ref="O29" si="355">ROUND(L29*0.1285,2)</f>
        <v>551502.97</v>
      </c>
      <c r="P29" s="7">
        <f t="shared" ref="P29" si="356">ROUND((L29*0.07)*0.9,2)</f>
        <v>270386.67</v>
      </c>
      <c r="Q29" s="7">
        <f t="shared" ref="Q29" si="357">ROUND(L29*0.01,2)</f>
        <v>42918.52</v>
      </c>
      <c r="R29" s="7">
        <f t="shared" ref="R29" si="358">ROUND((L29*0.0075)*0.9,2)</f>
        <v>28970</v>
      </c>
      <c r="S29" s="7">
        <f t="shared" ref="S29" si="359">ROUND((L29*0.0075)*0.9,2)</f>
        <v>28970</v>
      </c>
      <c r="T29" s="7">
        <f t="shared" ref="T29" si="360">ROUND(L29*0.02/2,2)</f>
        <v>42918.52</v>
      </c>
      <c r="U29" s="7">
        <f t="shared" ref="U29" si="361">ROUND(L29*0.02/2,2)</f>
        <v>42918.52</v>
      </c>
      <c r="V29" s="16">
        <f t="shared" ref="V29" si="362">E29/W29</f>
        <v>2585.7021631000584</v>
      </c>
      <c r="W29" s="8">
        <v>1729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51865127.809999995</v>
      </c>
      <c r="C30" s="7">
        <v>46846365.600000001</v>
      </c>
      <c r="D30" s="7">
        <v>821927.87</v>
      </c>
      <c r="E30" s="7">
        <f t="shared" ref="E30" si="363">B30-C30-D30</f>
        <v>4196834.3399999933</v>
      </c>
      <c r="F30" s="7">
        <f>ROUND(E30*0.04,2)+0.01</f>
        <v>167873.38</v>
      </c>
      <c r="G30" s="7">
        <f t="shared" ref="G30" si="364">ROUND(E30*0,2)</f>
        <v>0</v>
      </c>
      <c r="H30" s="7">
        <f t="shared" ref="H30" si="365">E30-F30-G30</f>
        <v>4028960.9599999934</v>
      </c>
      <c r="I30" s="7">
        <f t="shared" ref="I30" si="366">ROUND(H30*0,2)</f>
        <v>0</v>
      </c>
      <c r="J30" s="7">
        <f t="shared" ref="J30" si="367">ROUND((I30*0.58)+((I30*0.42)*0.1),2)</f>
        <v>0</v>
      </c>
      <c r="K30" s="7">
        <f t="shared" ref="K30" si="368">ROUND((I30*0.42)*0.9,2)</f>
        <v>0</v>
      </c>
      <c r="L30" s="18">
        <f t="shared" ref="L30" si="369">IF(J30+K30=I30,H30-I30,"ERROR")</f>
        <v>4028960.9599999934</v>
      </c>
      <c r="M30" s="7">
        <f t="shared" ref="M30" si="370">ROUND(L30*0.465,2)</f>
        <v>1873466.85</v>
      </c>
      <c r="N30" s="7">
        <f>ROUND(L30*0.3,2)-0.01</f>
        <v>1208688.28</v>
      </c>
      <c r="O30" s="7">
        <f t="shared" ref="O30" si="371">ROUND(L30*0.1285,2)</f>
        <v>517721.48</v>
      </c>
      <c r="P30" s="7">
        <f t="shared" ref="P30" si="372">ROUND((L30*0.07)*0.9,2)</f>
        <v>253824.54</v>
      </c>
      <c r="Q30" s="7">
        <f t="shared" ref="Q30" si="373">ROUND(L30*0.01,2)</f>
        <v>40289.61</v>
      </c>
      <c r="R30" s="7">
        <f t="shared" ref="R30" si="374">ROUND((L30*0.0075)*0.9,2)</f>
        <v>27195.49</v>
      </c>
      <c r="S30" s="7">
        <f t="shared" ref="S30" si="375">ROUND((L30*0.0075)*0.9,2)</f>
        <v>27195.49</v>
      </c>
      <c r="T30" s="7">
        <f t="shared" ref="T30" si="376">ROUND(L30*0.02/2,2)</f>
        <v>40289.61</v>
      </c>
      <c r="U30" s="7">
        <f t="shared" ref="U30" si="377">ROUND(L30*0.02/2,2)</f>
        <v>40289.61</v>
      </c>
      <c r="V30" s="16">
        <f t="shared" ref="V30" si="378">E30/W30</f>
        <v>2406.4417087155925</v>
      </c>
      <c r="W30" s="8">
        <v>1744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77544365.670000002</v>
      </c>
      <c r="C31" s="7">
        <v>70255470.599999994</v>
      </c>
      <c r="D31" s="7">
        <v>1050544.51</v>
      </c>
      <c r="E31" s="7">
        <f t="shared" ref="E31" si="379">B31-C31-D31</f>
        <v>6238350.560000008</v>
      </c>
      <c r="F31" s="7">
        <f>ROUND(E31*0.04,2)+0.01</f>
        <v>249534.03</v>
      </c>
      <c r="G31" s="7">
        <f t="shared" ref="G31" si="380">ROUND(E31*0,2)</f>
        <v>0</v>
      </c>
      <c r="H31" s="7">
        <f t="shared" ref="H31" si="381">E31-F31-G31</f>
        <v>5988816.5300000077</v>
      </c>
      <c r="I31" s="7">
        <f t="shared" ref="I31" si="382">ROUND(H31*0,2)</f>
        <v>0</v>
      </c>
      <c r="J31" s="7">
        <f t="shared" ref="J31" si="383">ROUND((I31*0.58)+((I31*0.42)*0.1),2)</f>
        <v>0</v>
      </c>
      <c r="K31" s="7">
        <f t="shared" ref="K31" si="384">ROUND((I31*0.42)*0.9,2)</f>
        <v>0</v>
      </c>
      <c r="L31" s="18">
        <f t="shared" ref="L31" si="385">IF(J31+K31=I31,H31-I31,"ERROR")</f>
        <v>5988816.5300000077</v>
      </c>
      <c r="M31" s="7">
        <f t="shared" ref="M31" si="386">ROUND(L31*0.465,2)</f>
        <v>2784799.69</v>
      </c>
      <c r="N31" s="7">
        <f>ROUND(L31*0.3,2)-0.01</f>
        <v>1796644.95</v>
      </c>
      <c r="O31" s="7">
        <f t="shared" ref="O31" si="387">ROUND(L31*0.1285,2)</f>
        <v>769562.92</v>
      </c>
      <c r="P31" s="7">
        <f t="shared" ref="P31" si="388">ROUND((L31*0.07)*0.9,2)</f>
        <v>377295.44</v>
      </c>
      <c r="Q31" s="7">
        <f t="shared" ref="Q31" si="389">ROUND(L31*0.01,2)</f>
        <v>59888.17</v>
      </c>
      <c r="R31" s="7">
        <f t="shared" ref="R31" si="390">ROUND((L31*0.0075)*0.9,2)</f>
        <v>40424.51</v>
      </c>
      <c r="S31" s="7">
        <f t="shared" ref="S31" si="391">ROUND((L31*0.0075)*0.9,2)</f>
        <v>40424.51</v>
      </c>
      <c r="T31" s="7">
        <f t="shared" ref="T31" si="392">ROUND(L31*0.02/2,2)</f>
        <v>59888.17</v>
      </c>
      <c r="U31" s="7">
        <f t="shared" ref="U31" si="393">ROUND(L31*0.02/2,2)</f>
        <v>59888.17</v>
      </c>
      <c r="V31" s="16">
        <f t="shared" ref="V31" si="394">E31/W31</f>
        <v>3526.4842057659739</v>
      </c>
      <c r="W31" s="8">
        <v>1769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74648213.680000007</v>
      </c>
      <c r="C32" s="7">
        <v>67467934.969999999</v>
      </c>
      <c r="D32" s="7">
        <v>1186466.3799999999</v>
      </c>
      <c r="E32" s="7">
        <f t="shared" ref="E32" si="395">B32-C32-D32</f>
        <v>5993812.3300000085</v>
      </c>
      <c r="F32" s="7">
        <v>194173.64</v>
      </c>
      <c r="G32" s="7">
        <v>45578.86</v>
      </c>
      <c r="H32" s="7">
        <f t="shared" ref="H32" si="396">E32-F32-G32</f>
        <v>5754059.8300000085</v>
      </c>
      <c r="I32" s="7">
        <f t="shared" ref="I32" si="397">ROUND(H32*0,2)</f>
        <v>0</v>
      </c>
      <c r="J32" s="7">
        <f t="shared" ref="J32" si="398">ROUND((I32*0.58)+((I32*0.42)*0.1),2)</f>
        <v>0</v>
      </c>
      <c r="K32" s="7">
        <f t="shared" ref="K32" si="399">ROUND((I32*0.42)*0.9,2)</f>
        <v>0</v>
      </c>
      <c r="L32" s="18">
        <f t="shared" ref="L32" si="400">IF(J32+K32=I32,H32-I32,"ERROR")</f>
        <v>5754059.8300000085</v>
      </c>
      <c r="M32" s="7">
        <f t="shared" ref="M32" si="401">ROUND(L32*0.465,2)</f>
        <v>2675637.8199999998</v>
      </c>
      <c r="N32" s="7">
        <f>ROUND(L32*0.3,2)</f>
        <v>1726217.95</v>
      </c>
      <c r="O32" s="7">
        <f t="shared" ref="O32" si="402">ROUND(L32*0.1285,2)</f>
        <v>739396.69</v>
      </c>
      <c r="P32" s="7">
        <f t="shared" ref="P32" si="403">ROUND((L32*0.07)*0.9,2)</f>
        <v>362505.77</v>
      </c>
      <c r="Q32" s="7">
        <f t="shared" ref="Q32" si="404">ROUND(L32*0.01,2)</f>
        <v>57540.6</v>
      </c>
      <c r="R32" s="7">
        <f t="shared" ref="R32" si="405">ROUND((L32*0.0075)*0.9,2)</f>
        <v>38839.9</v>
      </c>
      <c r="S32" s="7">
        <f t="shared" ref="S32" si="406">ROUND((L32*0.0075)*0.9,2)</f>
        <v>38839.9</v>
      </c>
      <c r="T32" s="7">
        <f t="shared" ref="T32" si="407">ROUND(L32*0.02/2,2)</f>
        <v>57540.6</v>
      </c>
      <c r="U32" s="7">
        <f t="shared" ref="U32" si="408">ROUND(L32*0.02/2,2)</f>
        <v>57540.6</v>
      </c>
      <c r="V32" s="16">
        <f t="shared" ref="V32" si="409">E32/W32</f>
        <v>3384.4225465838558</v>
      </c>
      <c r="W32" s="8">
        <v>1771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43745466.049999997</v>
      </c>
      <c r="C33" s="7">
        <v>39313411.170000002</v>
      </c>
      <c r="D33" s="7">
        <v>729171.94</v>
      </c>
      <c r="E33" s="7">
        <f t="shared" ref="E33" si="410">B33-C33-D33</f>
        <v>3702882.9399999953</v>
      </c>
      <c r="F33" s="7">
        <v>0</v>
      </c>
      <c r="G33" s="7">
        <f>ROUND(E33*0.04,2)</f>
        <v>148115.32</v>
      </c>
      <c r="H33" s="7">
        <f t="shared" ref="H33" si="411">E33-F33-G33</f>
        <v>3554767.6199999955</v>
      </c>
      <c r="I33" s="7">
        <v>63771.73</v>
      </c>
      <c r="J33" s="7">
        <f t="shared" ref="J33:J38" si="412">ROUND((I33*0.58)+((I33*0.42)*0.1),2)</f>
        <v>39666.019999999997</v>
      </c>
      <c r="K33" s="7">
        <f t="shared" ref="K33" si="413">ROUND((I33*0.42)*0.9,2)</f>
        <v>24105.71</v>
      </c>
      <c r="L33" s="18">
        <f t="shared" ref="L33" si="414">IF(J33+K33=I33,H33-I33,"ERROR")</f>
        <v>3490995.8899999955</v>
      </c>
      <c r="M33" s="7">
        <v>1597485.54</v>
      </c>
      <c r="N33" s="7">
        <v>875115.1</v>
      </c>
      <c r="O33" s="7">
        <v>664970.44999999995</v>
      </c>
      <c r="P33" s="7">
        <v>204436.21</v>
      </c>
      <c r="Q33" s="7">
        <v>32040.23</v>
      </c>
      <c r="R33" s="7">
        <f t="shared" ref="R33" si="415">ROUND((L33*0.0075)*0.9,2)</f>
        <v>23564.22</v>
      </c>
      <c r="S33" s="7">
        <f t="shared" ref="S33" si="416">ROUND((L33*0.0075)*0.9,2)</f>
        <v>23564.22</v>
      </c>
      <c r="T33" s="7">
        <f t="shared" ref="T33" si="417">ROUND(L33*0.02/2,2)</f>
        <v>34909.96</v>
      </c>
      <c r="U33" s="7">
        <f t="shared" ref="U33" si="418">ROUND(L33*0.02/2,2)</f>
        <v>34909.96</v>
      </c>
      <c r="V33" s="16">
        <f t="shared" ref="V33" si="419">E33/W33</f>
        <v>2242.8121986674714</v>
      </c>
      <c r="W33" s="8">
        <v>1651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56071134.489999995</v>
      </c>
      <c r="C34" s="7">
        <v>50503119.850000001</v>
      </c>
      <c r="D34" s="7">
        <v>931120.40999999992</v>
      </c>
      <c r="E34" s="7">
        <f t="shared" ref="E34" si="420">B34-C34-D34</f>
        <v>4636894.229999993</v>
      </c>
      <c r="F34" s="7">
        <v>0</v>
      </c>
      <c r="G34" s="7">
        <f>ROUND(E34*0.04,2)</f>
        <v>185475.77</v>
      </c>
      <c r="H34" s="7">
        <f t="shared" ref="H34" si="421">E34-F34-G34</f>
        <v>4451418.4599999934</v>
      </c>
      <c r="I34" s="7">
        <f>ROUND(H34*0.1,2)+0.01</f>
        <v>445141.86</v>
      </c>
      <c r="J34" s="7">
        <f t="shared" si="412"/>
        <v>276878.24</v>
      </c>
      <c r="K34" s="7">
        <f t="shared" ref="K34" si="422">ROUND((I34*0.42)*0.9,2)</f>
        <v>168263.62</v>
      </c>
      <c r="L34" s="18">
        <f t="shared" ref="L34" si="423">IF(J34+K34=I34,H34-I34,"ERROR")</f>
        <v>4006276.5999999936</v>
      </c>
      <c r="M34" s="7">
        <f t="shared" ref="M34:M39" si="424">ROUND(L34*0.42,2)</f>
        <v>1682636.17</v>
      </c>
      <c r="N34" s="7">
        <v>0</v>
      </c>
      <c r="O34" s="7">
        <f>ROUND((L34*0.0955)+(L34*0.41),2)+0.01</f>
        <v>2025172.83</v>
      </c>
      <c r="P34" s="7">
        <f t="shared" ref="P34:P39" si="425">ROUND((L34*0.04)*0.9,2)</f>
        <v>144225.96</v>
      </c>
      <c r="Q34" s="7">
        <f t="shared" ref="Q34:Q39" si="426">ROUND(L34*0.005,2)</f>
        <v>20031.38</v>
      </c>
      <c r="R34" s="7">
        <f t="shared" ref="R34" si="427">ROUND((L34*0.0075)*0.9,2)</f>
        <v>27042.37</v>
      </c>
      <c r="S34" s="7">
        <f t="shared" ref="S34" si="428">ROUND((L34*0.0075)*0.9,2)</f>
        <v>27042.37</v>
      </c>
      <c r="T34" s="7">
        <f>ROUND(L34*0.02/2,2)-0.01</f>
        <v>40062.759999999995</v>
      </c>
      <c r="U34" s="7">
        <f>ROUND(L34*0.02/2,2)-0.01</f>
        <v>40062.759999999995</v>
      </c>
      <c r="V34" s="16">
        <f t="shared" ref="V34" si="429">E34/W34</f>
        <v>2710.0492285213286</v>
      </c>
      <c r="W34" s="8">
        <v>1711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52359113.040000007</v>
      </c>
      <c r="C35" s="7">
        <v>47433216.75</v>
      </c>
      <c r="D35" s="7">
        <v>843883.16999999993</v>
      </c>
      <c r="E35" s="7">
        <f t="shared" ref="E35" si="430">B35-C35-D35</f>
        <v>4082013.1200000066</v>
      </c>
      <c r="F35" s="7">
        <v>0</v>
      </c>
      <c r="G35" s="7">
        <f>ROUND(E35*0.04,2)-0.01</f>
        <v>163280.50999999998</v>
      </c>
      <c r="H35" s="7">
        <f t="shared" ref="H35" si="431">E35-F35-G35</f>
        <v>3918732.6100000069</v>
      </c>
      <c r="I35" s="7">
        <f>ROUND(H35*0.1,2)</f>
        <v>391873.26</v>
      </c>
      <c r="J35" s="7">
        <f t="shared" si="412"/>
        <v>243745.17</v>
      </c>
      <c r="K35" s="7">
        <f t="shared" ref="K35" si="432">ROUND((I35*0.42)*0.9,2)</f>
        <v>148128.09</v>
      </c>
      <c r="L35" s="18">
        <f t="shared" ref="L35" si="433">IF(J35+K35=I35,H35-I35,"ERROR")</f>
        <v>3526859.3500000071</v>
      </c>
      <c r="M35" s="7">
        <f t="shared" si="424"/>
        <v>1481280.93</v>
      </c>
      <c r="N35" s="7">
        <v>0</v>
      </c>
      <c r="O35" s="7">
        <f>ROUND((L35*0.0955)+(L35*0.41),2)-0.02</f>
        <v>1782827.38</v>
      </c>
      <c r="P35" s="7">
        <f t="shared" si="425"/>
        <v>126966.94</v>
      </c>
      <c r="Q35" s="7">
        <f t="shared" si="426"/>
        <v>17634.3</v>
      </c>
      <c r="R35" s="7">
        <f t="shared" ref="R35" si="434">ROUND((L35*0.0075)*0.9,2)</f>
        <v>23806.3</v>
      </c>
      <c r="S35" s="7">
        <f t="shared" ref="S35" si="435">ROUND((L35*0.0075)*0.9,2)</f>
        <v>23806.3</v>
      </c>
      <c r="T35" s="7">
        <f>ROUND(L35*0.02/2,2)+0.01</f>
        <v>35268.6</v>
      </c>
      <c r="U35" s="7">
        <f>ROUND(L35*0.02/2,2)+0.01</f>
        <v>35268.6</v>
      </c>
      <c r="V35" s="16">
        <f t="shared" ref="V35" si="436">E35/W35</f>
        <v>2402.5974808711044</v>
      </c>
      <c r="W35" s="8">
        <v>1699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60029072.599999994</v>
      </c>
      <c r="C36" s="7">
        <v>53957974.880000003</v>
      </c>
      <c r="D36" s="7">
        <v>889181.05999999994</v>
      </c>
      <c r="E36" s="7">
        <f t="shared" ref="E36" si="437">B36-C36-D36</f>
        <v>5181916.6599999918</v>
      </c>
      <c r="F36" s="7">
        <v>0</v>
      </c>
      <c r="G36" s="7">
        <f>ROUND(E36*0.04,2)-0.01</f>
        <v>207276.66</v>
      </c>
      <c r="H36" s="7">
        <f t="shared" ref="H36" si="438">E36-F36-G36</f>
        <v>4974639.9999999916</v>
      </c>
      <c r="I36" s="7">
        <f>ROUND(H36*0.1,2)+0.01</f>
        <v>497464.01</v>
      </c>
      <c r="J36" s="7">
        <f t="shared" si="412"/>
        <v>309422.61</v>
      </c>
      <c r="K36" s="7">
        <f t="shared" ref="K36" si="439">ROUND((I36*0.42)*0.9,2)</f>
        <v>188041.4</v>
      </c>
      <c r="L36" s="18">
        <f t="shared" ref="L36" si="440">IF(J36+K36=I36,H36-I36,"ERROR")</f>
        <v>4477175.9899999918</v>
      </c>
      <c r="M36" s="7">
        <f t="shared" si="424"/>
        <v>1880413.92</v>
      </c>
      <c r="N36" s="7">
        <v>0</v>
      </c>
      <c r="O36" s="7">
        <f>ROUND((L36*0.0955)+(L36*0.41),2)-0.01</f>
        <v>2263212.4500000002</v>
      </c>
      <c r="P36" s="7">
        <f t="shared" si="425"/>
        <v>161178.34</v>
      </c>
      <c r="Q36" s="7">
        <f t="shared" si="426"/>
        <v>22385.88</v>
      </c>
      <c r="R36" s="7">
        <f t="shared" ref="R36" si="441">ROUND((L36*0.0075)*0.9,2)</f>
        <v>30220.94</v>
      </c>
      <c r="S36" s="7">
        <f t="shared" ref="S36" si="442">ROUND((L36*0.0075)*0.9,2)</f>
        <v>30220.94</v>
      </c>
      <c r="T36" s="7">
        <f>ROUND(L36*0.02/2,2)</f>
        <v>44771.76</v>
      </c>
      <c r="U36" s="7">
        <f>ROUND(L36*0.02/2,2)</f>
        <v>44771.76</v>
      </c>
      <c r="V36" s="16">
        <f t="shared" ref="V36" si="443">E36/W36</f>
        <v>3086.3112924359689</v>
      </c>
      <c r="W36" s="8">
        <v>1679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54184103.710000008</v>
      </c>
      <c r="C37" s="7">
        <v>49326357.210000008</v>
      </c>
      <c r="D37" s="7">
        <v>866599.28</v>
      </c>
      <c r="E37" s="7">
        <f t="shared" ref="E37" si="444">B37-C37-D37</f>
        <v>3991147.2199999997</v>
      </c>
      <c r="F37" s="7">
        <v>0</v>
      </c>
      <c r="G37" s="7">
        <f>ROUND(E37*0.04,2)</f>
        <v>159645.89000000001</v>
      </c>
      <c r="H37" s="7">
        <f t="shared" ref="H37" si="445">E37-F37-G37</f>
        <v>3831501.3299999996</v>
      </c>
      <c r="I37" s="7">
        <f>ROUND(H37*0.1,2)+0.01</f>
        <v>383150.14</v>
      </c>
      <c r="J37" s="7">
        <f t="shared" si="412"/>
        <v>238319.39</v>
      </c>
      <c r="K37" s="7">
        <f t="shared" ref="K37" si="446">ROUND((I37*0.42)*0.9,2)</f>
        <v>144830.75</v>
      </c>
      <c r="L37" s="18">
        <f t="shared" ref="L37" si="447">IF(J37+K37=I37,H37-I37,"ERROR")</f>
        <v>3448351.1899999995</v>
      </c>
      <c r="M37" s="7">
        <f t="shared" si="424"/>
        <v>1448307.5</v>
      </c>
      <c r="N37" s="7">
        <v>0</v>
      </c>
      <c r="O37" s="7">
        <f>ROUND((L37*0.0955)+(L37*0.41),2)-0.02</f>
        <v>1743141.51</v>
      </c>
      <c r="P37" s="7">
        <f t="shared" si="425"/>
        <v>124140.64</v>
      </c>
      <c r="Q37" s="7">
        <f t="shared" si="426"/>
        <v>17241.759999999998</v>
      </c>
      <c r="R37" s="7">
        <f t="shared" ref="R37" si="448">ROUND((L37*0.0075)*0.9,2)</f>
        <v>23276.37</v>
      </c>
      <c r="S37" s="7">
        <f t="shared" ref="S37" si="449">ROUND((L37*0.0075)*0.9,2)</f>
        <v>23276.37</v>
      </c>
      <c r="T37" s="7">
        <f>ROUND(L37*0.02/2,2)+0.01</f>
        <v>34483.520000000004</v>
      </c>
      <c r="U37" s="7">
        <f>ROUND(L37*0.02/2,2)+0.01</f>
        <v>34483.520000000004</v>
      </c>
      <c r="V37" s="16">
        <f t="shared" ref="V37" si="450">E37/W37</f>
        <v>2405.7548040988545</v>
      </c>
      <c r="W37" s="8">
        <v>1659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56318814.670000002</v>
      </c>
      <c r="C38" s="7">
        <v>50809262.230000004</v>
      </c>
      <c r="D38" s="7">
        <v>809218.45000000007</v>
      </c>
      <c r="E38" s="7">
        <f t="shared" ref="E38" si="451">B38-C38-D38</f>
        <v>4700333.9899999974</v>
      </c>
      <c r="F38" s="7">
        <v>0</v>
      </c>
      <c r="G38" s="7">
        <f>ROUND(E38*0.04,2)+0.02</f>
        <v>188013.37999999998</v>
      </c>
      <c r="H38" s="7">
        <f t="shared" ref="H38" si="452">E38-F38-G38</f>
        <v>4512320.6099999975</v>
      </c>
      <c r="I38" s="7">
        <f>ROUND(H38*0.1,2)</f>
        <v>451232.06</v>
      </c>
      <c r="J38" s="7">
        <f t="shared" si="412"/>
        <v>280666.34000000003</v>
      </c>
      <c r="K38" s="7">
        <f t="shared" ref="K38" si="453">ROUND((I38*0.42)*0.9,2)</f>
        <v>170565.72</v>
      </c>
      <c r="L38" s="18">
        <f t="shared" ref="L38" si="454">IF(J38+K38=I38,H38-I38,"ERROR")</f>
        <v>4061088.5499999975</v>
      </c>
      <c r="M38" s="7">
        <f t="shared" si="424"/>
        <v>1705657.19</v>
      </c>
      <c r="N38" s="7">
        <v>0</v>
      </c>
      <c r="O38" s="7">
        <f>ROUND((L38*0.0955)+(L38*0.41),2)+0.01</f>
        <v>2052880.27</v>
      </c>
      <c r="P38" s="7">
        <f t="shared" si="425"/>
        <v>146199.19</v>
      </c>
      <c r="Q38" s="7">
        <f t="shared" si="426"/>
        <v>20305.439999999999</v>
      </c>
      <c r="R38" s="7">
        <f t="shared" ref="R38" si="455">ROUND((L38*0.0075)*0.9,2)</f>
        <v>27412.35</v>
      </c>
      <c r="S38" s="7">
        <f t="shared" ref="S38" si="456">ROUND((L38*0.0075)*0.9,2)</f>
        <v>27412.35</v>
      </c>
      <c r="T38" s="7">
        <f>ROUND(L38*0.02/2,2)-0.01</f>
        <v>40610.879999999997</v>
      </c>
      <c r="U38" s="7">
        <f>ROUND(L38*0.02/2,2)-0.01</f>
        <v>40610.879999999997</v>
      </c>
      <c r="V38" s="16">
        <f t="shared" ref="V38" si="457">E38/W38</f>
        <v>3046.2307128969524</v>
      </c>
      <c r="W38" s="8">
        <v>1543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67001215.409999996</v>
      </c>
      <c r="C39" s="7">
        <v>60548672.68</v>
      </c>
      <c r="D39" s="7">
        <v>1033560.3</v>
      </c>
      <c r="E39" s="7">
        <f t="shared" ref="E39" si="458">B39-C39-D39</f>
        <v>5418982.4299999969</v>
      </c>
      <c r="F39" s="7">
        <v>0</v>
      </c>
      <c r="G39" s="7">
        <f>ROUND(E39*0.04,2)</f>
        <v>216759.3</v>
      </c>
      <c r="H39" s="7">
        <f t="shared" ref="H39:H44" si="459">E39-F39-G39</f>
        <v>5202223.1299999971</v>
      </c>
      <c r="I39" s="7">
        <f>ROUND(H39*0.1,2)+0.01</f>
        <v>520222.32</v>
      </c>
      <c r="J39" s="7">
        <f t="shared" ref="J39" si="460">ROUND((I39*0.58)+((I39*0.42)*0.1),2)</f>
        <v>323578.28000000003</v>
      </c>
      <c r="K39" s="7">
        <f t="shared" ref="K39:K44" si="461">ROUND((I39*0.42)*0.9,2)</f>
        <v>196644.04</v>
      </c>
      <c r="L39" s="18">
        <f t="shared" ref="L39" si="462">IF(J39+K39=I39,H39-I39,"ERROR")</f>
        <v>4682000.8099999968</v>
      </c>
      <c r="M39" s="7">
        <f t="shared" si="424"/>
        <v>1966440.34</v>
      </c>
      <c r="N39" s="7">
        <v>0</v>
      </c>
      <c r="O39" s="7">
        <f>ROUND((L39*0.0955)+(L39*0.41),2)+0.01</f>
        <v>2366751.42</v>
      </c>
      <c r="P39" s="7">
        <f t="shared" si="425"/>
        <v>168552.03</v>
      </c>
      <c r="Q39" s="7">
        <f t="shared" si="426"/>
        <v>23410</v>
      </c>
      <c r="R39" s="7">
        <f t="shared" ref="R39" si="463">ROUND((L39*0.0075)*0.9,2)</f>
        <v>31603.51</v>
      </c>
      <c r="S39" s="7">
        <f t="shared" ref="S39" si="464">ROUND((L39*0.0075)*0.9,2)</f>
        <v>31603.51</v>
      </c>
      <c r="T39" s="7">
        <f>ROUND(L39*0.02/2,2)-0.01</f>
        <v>46820</v>
      </c>
      <c r="U39" s="7">
        <f>ROUND(L39*0.02/2,2)-0.01</f>
        <v>46820</v>
      </c>
      <c r="V39" s="16">
        <f t="shared" ref="V39" si="465">E39/W39</f>
        <v>3165.2934754672879</v>
      </c>
      <c r="W39" s="8">
        <v>1712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66656944.270000003</v>
      </c>
      <c r="C40" s="7">
        <v>60223658.75</v>
      </c>
      <c r="D40" s="7">
        <v>989818.57</v>
      </c>
      <c r="E40" s="7">
        <f t="shared" ref="E40" si="466">B40-C40-D40</f>
        <v>5443466.950000003</v>
      </c>
      <c r="F40" s="7">
        <v>0</v>
      </c>
      <c r="G40" s="7">
        <f>ROUND(E40*0.04,2)-0.01</f>
        <v>217738.66999999998</v>
      </c>
      <c r="H40" s="7">
        <f t="shared" si="459"/>
        <v>5225728.2800000031</v>
      </c>
      <c r="I40" s="7">
        <f>ROUND(H40*0.1,2)</f>
        <v>522572.83</v>
      </c>
      <c r="J40" s="7">
        <f t="shared" ref="J40" si="467">ROUND((I40*0.58)+((I40*0.42)*0.1),2)</f>
        <v>325040.3</v>
      </c>
      <c r="K40" s="7">
        <f t="shared" si="461"/>
        <v>197532.53</v>
      </c>
      <c r="L40" s="18">
        <f t="shared" ref="L40" si="468">IF(J40+K40=I40,H40-I40,"ERROR")</f>
        <v>4703155.450000003</v>
      </c>
      <c r="M40" s="7">
        <f t="shared" ref="M40" si="469">ROUND(L40*0.42,2)</f>
        <v>1975325.29</v>
      </c>
      <c r="N40" s="7">
        <v>0</v>
      </c>
      <c r="O40" s="7">
        <f>ROUND((L40*0.0955)+(L40*0.41),2)-0.02</f>
        <v>2377445.06</v>
      </c>
      <c r="P40" s="7">
        <f t="shared" ref="P40" si="470">ROUND((L40*0.04)*0.9,2)</f>
        <v>169313.6</v>
      </c>
      <c r="Q40" s="7">
        <f t="shared" ref="Q40" si="471">ROUND(L40*0.005,2)</f>
        <v>23515.78</v>
      </c>
      <c r="R40" s="7">
        <f t="shared" ref="R40" si="472">ROUND((L40*0.0075)*0.9,2)</f>
        <v>31746.3</v>
      </c>
      <c r="S40" s="7">
        <f t="shared" ref="S40" si="473">ROUND((L40*0.0075)*0.9,2)</f>
        <v>31746.3</v>
      </c>
      <c r="T40" s="7">
        <f>ROUND(L40*0.02/2,2)+0.01</f>
        <v>47031.560000000005</v>
      </c>
      <c r="U40" s="7">
        <f>ROUND(L40*0.02/2,2)+0.01</f>
        <v>47031.560000000005</v>
      </c>
      <c r="V40" s="16">
        <f t="shared" ref="V40" si="474">E40/W40</f>
        <v>3177.7390251021616</v>
      </c>
      <c r="W40" s="8">
        <v>1713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67440985.540000007</v>
      </c>
      <c r="C41" s="7">
        <v>61372409.329999998</v>
      </c>
      <c r="D41" s="7">
        <v>1067346.75</v>
      </c>
      <c r="E41" s="7">
        <f t="shared" ref="E41" si="475">B41-C41-D41</f>
        <v>5001229.4600000083</v>
      </c>
      <c r="F41" s="7">
        <v>0</v>
      </c>
      <c r="G41" s="7">
        <f>ROUND(E41*0.04,2)-0.01</f>
        <v>200049.16999999998</v>
      </c>
      <c r="H41" s="7">
        <f t="shared" si="459"/>
        <v>4801180.2900000084</v>
      </c>
      <c r="I41" s="7">
        <f>ROUND(H41*0.1,2)</f>
        <v>480118.03</v>
      </c>
      <c r="J41" s="7">
        <f t="shared" ref="J41" si="476">ROUND((I41*0.58)+((I41*0.42)*0.1),2)</f>
        <v>298633.40999999997</v>
      </c>
      <c r="K41" s="7">
        <f t="shared" si="461"/>
        <v>181484.62</v>
      </c>
      <c r="L41" s="18">
        <f t="shared" ref="L41" si="477">IF(J41+K41=I41,H41-I41,"ERROR")</f>
        <v>4321062.2600000082</v>
      </c>
      <c r="M41" s="7">
        <f t="shared" ref="M41" si="478">ROUND(L41*0.42,2)</f>
        <v>1814846.15</v>
      </c>
      <c r="N41" s="7">
        <v>0</v>
      </c>
      <c r="O41" s="7">
        <f>ROUND((L41*0.0955)+(L41*0.41),2)+0.01</f>
        <v>2184296.98</v>
      </c>
      <c r="P41" s="7">
        <f t="shared" ref="P41" si="479">ROUND((L41*0.04)*0.9,2)</f>
        <v>155558.24</v>
      </c>
      <c r="Q41" s="7">
        <f t="shared" ref="Q41" si="480">ROUND(L41*0.005,2)</f>
        <v>21605.31</v>
      </c>
      <c r="R41" s="7">
        <f t="shared" ref="R41" si="481">ROUND((L41*0.0075)*0.9,2)</f>
        <v>29167.17</v>
      </c>
      <c r="S41" s="7">
        <f t="shared" ref="S41" si="482">ROUND((L41*0.0075)*0.9,2)</f>
        <v>29167.17</v>
      </c>
      <c r="T41" s="7">
        <f>ROUND(L41*0.02/2,2)</f>
        <v>43210.62</v>
      </c>
      <c r="U41" s="7">
        <f>ROUND(L41*0.02/2,2)</f>
        <v>43210.62</v>
      </c>
      <c r="V41" s="16">
        <f t="shared" ref="V41" si="483">E41/W41</f>
        <v>2862.7529822552997</v>
      </c>
      <c r="W41" s="8">
        <v>1747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63707430.219999999</v>
      </c>
      <c r="C42" s="7">
        <v>57838306.219999991</v>
      </c>
      <c r="D42" s="7">
        <v>904533.45</v>
      </c>
      <c r="E42" s="7">
        <f t="shared" ref="E42" si="484">B42-C42-D42</f>
        <v>4964590.5500000073</v>
      </c>
      <c r="F42" s="7">
        <v>0</v>
      </c>
      <c r="G42" s="7">
        <f>ROUND(E42*0.04,2)+0.01</f>
        <v>198583.63</v>
      </c>
      <c r="H42" s="7">
        <f t="shared" si="459"/>
        <v>4766006.9200000074</v>
      </c>
      <c r="I42" s="7">
        <f>ROUND(H42*0.1,2)+0.02</f>
        <v>476600.71</v>
      </c>
      <c r="J42" s="7">
        <f>ROUND((I42*0.58)+((I42*0.42)*0.1),2)</f>
        <v>296445.64</v>
      </c>
      <c r="K42" s="7">
        <f t="shared" si="461"/>
        <v>180155.07</v>
      </c>
      <c r="L42" s="18">
        <f t="shared" ref="L42" si="485">IF(J42+K42=I42,H42-I42,"ERROR")</f>
        <v>4289406.2100000074</v>
      </c>
      <c r="M42" s="7">
        <f t="shared" ref="M42" si="486">ROUND(L42*0.42,2)</f>
        <v>1801550.61</v>
      </c>
      <c r="N42" s="7">
        <v>0</v>
      </c>
      <c r="O42" s="7">
        <f>ROUND((L42*0.0955)+(L42*0.41),2)+0.01</f>
        <v>2168294.8499999996</v>
      </c>
      <c r="P42" s="7">
        <f t="shared" ref="P42" si="487">ROUND((L42*0.04)*0.9,2)</f>
        <v>154418.62</v>
      </c>
      <c r="Q42" s="7">
        <f t="shared" ref="Q42" si="488">ROUND(L42*0.005,2)</f>
        <v>21447.03</v>
      </c>
      <c r="R42" s="7">
        <f t="shared" ref="R42" si="489">ROUND((L42*0.0075)*0.9,2)</f>
        <v>28953.49</v>
      </c>
      <c r="S42" s="7">
        <f t="shared" ref="S42" si="490">ROUND((L42*0.0075)*0.9,2)</f>
        <v>28953.49</v>
      </c>
      <c r="T42" s="7">
        <f>ROUND(L42*0.02/2,2)</f>
        <v>42894.06</v>
      </c>
      <c r="U42" s="7">
        <f>ROUND(L42*0.02/2,2)</f>
        <v>42894.06</v>
      </c>
      <c r="V42" s="16">
        <f t="shared" ref="V42" si="491">E42/W42</f>
        <v>2822.3937180216071</v>
      </c>
      <c r="W42" s="8">
        <v>1759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66110284.5</v>
      </c>
      <c r="C43" s="7">
        <v>59813528.57</v>
      </c>
      <c r="D43" s="7">
        <v>1042416.39</v>
      </c>
      <c r="E43" s="7">
        <f t="shared" ref="E43" si="492">B43-C43-D43</f>
        <v>5254339.54</v>
      </c>
      <c r="F43" s="7">
        <v>0</v>
      </c>
      <c r="G43" s="7">
        <f>ROUND(E43*0.04,2)</f>
        <v>210173.58</v>
      </c>
      <c r="H43" s="7">
        <f t="shared" si="459"/>
        <v>5044165.96</v>
      </c>
      <c r="I43" s="7">
        <f>ROUND(H43*0.1,2)</f>
        <v>504416.6</v>
      </c>
      <c r="J43" s="7">
        <f>ROUND((I43*0.58)+((I43*0.42)*0.1),2)</f>
        <v>313747.13</v>
      </c>
      <c r="K43" s="7">
        <f t="shared" si="461"/>
        <v>190669.47</v>
      </c>
      <c r="L43" s="18">
        <f t="shared" ref="L43" si="493">IF(J43+K43=I43,H43-I43,"ERROR")</f>
        <v>4539749.3600000003</v>
      </c>
      <c r="M43" s="7">
        <f t="shared" ref="M43" si="494">ROUND(L43*0.42,2)</f>
        <v>1906694.73</v>
      </c>
      <c r="N43" s="7">
        <v>0</v>
      </c>
      <c r="O43" s="7">
        <f>ROUND((L43*0.0955)+(L43*0.41),2)-0.02</f>
        <v>2294843.2799999998</v>
      </c>
      <c r="P43" s="7">
        <f t="shared" ref="P43" si="495">ROUND((L43*0.04)*0.9,2)</f>
        <v>163430.98000000001</v>
      </c>
      <c r="Q43" s="7">
        <f t="shared" ref="Q43" si="496">ROUND(L43*0.005,2)</f>
        <v>22698.75</v>
      </c>
      <c r="R43" s="7">
        <f t="shared" ref="R43" si="497">ROUND((L43*0.0075)*0.9,2)</f>
        <v>30643.31</v>
      </c>
      <c r="S43" s="7">
        <f t="shared" ref="S43" si="498">ROUND((L43*0.0075)*0.9,2)</f>
        <v>30643.31</v>
      </c>
      <c r="T43" s="7">
        <f>ROUND(L43*0.02/2,2)+0.01</f>
        <v>45397.5</v>
      </c>
      <c r="U43" s="7">
        <f>ROUND(L43*0.02/2,2)+0.01</f>
        <v>45397.5</v>
      </c>
      <c r="V43" s="16">
        <f t="shared" ref="V43" si="499">E43/W43</f>
        <v>3002.4797371428572</v>
      </c>
      <c r="W43" s="8">
        <v>1750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67930943.280000001</v>
      </c>
      <c r="C44" s="7">
        <v>61475103.560000002</v>
      </c>
      <c r="D44" s="7">
        <v>1043590.58</v>
      </c>
      <c r="E44" s="7">
        <f t="shared" ref="E44" si="500">B44-C44-D44</f>
        <v>5412249.1399999987</v>
      </c>
      <c r="F44" s="7">
        <v>0</v>
      </c>
      <c r="G44" s="7">
        <f>ROUND(E44*0.04,2)-0.01</f>
        <v>216489.96</v>
      </c>
      <c r="H44" s="7">
        <f t="shared" si="459"/>
        <v>5195759.1799999988</v>
      </c>
      <c r="I44" s="7">
        <f>ROUND(H44*0.1,2)+0.01</f>
        <v>519575.93</v>
      </c>
      <c r="J44" s="7">
        <f>ROUND((I44*0.58)+((I44*0.42)*0.1),2)</f>
        <v>323176.23</v>
      </c>
      <c r="K44" s="7">
        <f t="shared" si="461"/>
        <v>196399.7</v>
      </c>
      <c r="L44" s="18">
        <f t="shared" ref="L44" si="501">IF(J44+K44=I44,H44-I44,"ERROR")</f>
        <v>4676183.2499999991</v>
      </c>
      <c r="M44" s="7">
        <f t="shared" ref="M44" si="502">ROUND(L44*0.42,2)</f>
        <v>1963996.97</v>
      </c>
      <c r="N44" s="7">
        <v>0</v>
      </c>
      <c r="O44" s="7">
        <f>ROUND((L44*0.0955)+(L44*0.41),2)-0.03</f>
        <v>2363810.6</v>
      </c>
      <c r="P44" s="7">
        <f t="shared" ref="P44" si="503">ROUND((L44*0.04)*0.9,2)</f>
        <v>168342.6</v>
      </c>
      <c r="Q44" s="7">
        <f t="shared" ref="Q44" si="504">ROUND(L44*0.005,2)</f>
        <v>23380.92</v>
      </c>
      <c r="R44" s="7">
        <f t="shared" ref="R44" si="505">ROUND((L44*0.0075)*0.9,2)</f>
        <v>31564.240000000002</v>
      </c>
      <c r="S44" s="7">
        <f t="shared" ref="S44" si="506">ROUND((L44*0.0075)*0.9,2)</f>
        <v>31564.240000000002</v>
      </c>
      <c r="T44" s="7">
        <f>ROUND(L44*0.02/2,2)+0.01</f>
        <v>46761.840000000004</v>
      </c>
      <c r="U44" s="7">
        <f>ROUND(L44*0.02/2,2)+0.01</f>
        <v>46761.840000000004</v>
      </c>
      <c r="V44" s="16">
        <f t="shared" ref="V44" si="507">E44/W44</f>
        <v>3123.0520138488164</v>
      </c>
      <c r="W44" s="8">
        <v>1733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66636820.840000004</v>
      </c>
      <c r="C45" s="7">
        <v>59975400.299999997</v>
      </c>
      <c r="D45" s="7">
        <v>1100404.3399999999</v>
      </c>
      <c r="E45" s="7">
        <f t="shared" ref="E45" si="508">B45-C45-D45</f>
        <v>5561016.2000000067</v>
      </c>
      <c r="F45" s="7">
        <v>0</v>
      </c>
      <c r="G45" s="7">
        <f>ROUND(E45*0.04,2)</f>
        <v>222440.65</v>
      </c>
      <c r="H45" s="7">
        <f t="shared" ref="H45" si="509">E45-F45-G45</f>
        <v>5338575.5500000063</v>
      </c>
      <c r="I45" s="7">
        <f>ROUND(H45*0.1,2)</f>
        <v>533857.56000000006</v>
      </c>
      <c r="J45" s="7">
        <f>ROUND((I45*0.58)+((I45*0.42)*0.1),2)</f>
        <v>332059.40000000002</v>
      </c>
      <c r="K45" s="7">
        <f t="shared" ref="K45" si="510">ROUND((I45*0.42)*0.9,2)</f>
        <v>201798.16</v>
      </c>
      <c r="L45" s="18">
        <f t="shared" ref="L45" si="511">IF(J45+K45=I45,H45-I45,"ERROR")</f>
        <v>4804717.9900000058</v>
      </c>
      <c r="M45" s="7">
        <f t="shared" ref="M45" si="512">ROUND(L45*0.42,2)</f>
        <v>2017981.56</v>
      </c>
      <c r="N45" s="7">
        <v>0</v>
      </c>
      <c r="O45" s="7">
        <f>ROUND((L45*0.0955)+(L45*0.41),2)-0.01</f>
        <v>2428784.9300000002</v>
      </c>
      <c r="P45" s="7">
        <f t="shared" ref="P45" si="513">ROUND((L45*0.04)*0.9,2)</f>
        <v>172969.85</v>
      </c>
      <c r="Q45" s="7">
        <f t="shared" ref="Q45" si="514">ROUND(L45*0.005,2)</f>
        <v>24023.59</v>
      </c>
      <c r="R45" s="7">
        <f t="shared" ref="R45" si="515">ROUND((L45*0.0075)*0.9,2)</f>
        <v>32431.85</v>
      </c>
      <c r="S45" s="7">
        <f t="shared" ref="S45" si="516">ROUND((L45*0.0075)*0.9,2)</f>
        <v>32431.85</v>
      </c>
      <c r="T45" s="7">
        <f>ROUND(L45*0.02/2,2)</f>
        <v>48047.18</v>
      </c>
      <c r="U45" s="7">
        <f>ROUND(L45*0.02/2,2)</f>
        <v>48047.18</v>
      </c>
      <c r="V45" s="16">
        <f t="shared" ref="V45" si="517">E45/W45</f>
        <v>3201.5061600460604</v>
      </c>
      <c r="W45" s="8">
        <v>1737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B46" s="9"/>
      <c r="V46" s="10"/>
    </row>
    <row r="47" spans="1:96" ht="15" customHeight="1" thickBot="1" x14ac:dyDescent="0.3">
      <c r="B47" s="11">
        <f t="shared" ref="B47:U47" si="518">SUM(B6:B46)</f>
        <v>2465478156.9199996</v>
      </c>
      <c r="C47" s="11">
        <f t="shared" si="518"/>
        <v>2228595945.4699998</v>
      </c>
      <c r="D47" s="11">
        <f t="shared" si="518"/>
        <v>38874856.549999997</v>
      </c>
      <c r="E47" s="11">
        <f t="shared" si="518"/>
        <v>198007354.90000001</v>
      </c>
      <c r="F47" s="11">
        <f t="shared" si="518"/>
        <v>5340672.9099999992</v>
      </c>
      <c r="G47" s="11">
        <f t="shared" si="518"/>
        <v>2579621.3499999996</v>
      </c>
      <c r="H47" s="11">
        <f t="shared" si="518"/>
        <v>190087060.64000005</v>
      </c>
      <c r="I47" s="11">
        <f t="shared" si="518"/>
        <v>5789997.0399999991</v>
      </c>
      <c r="J47" s="11">
        <f t="shared" si="518"/>
        <v>3601378.16</v>
      </c>
      <c r="K47" s="11">
        <f t="shared" si="518"/>
        <v>2188618.88</v>
      </c>
      <c r="L47" s="11">
        <f t="shared" si="518"/>
        <v>184297063.60000002</v>
      </c>
      <c r="M47" s="11">
        <f t="shared" si="518"/>
        <v>83353185.820000008</v>
      </c>
      <c r="N47" s="11">
        <f t="shared" si="518"/>
        <v>39656127.320000008</v>
      </c>
      <c r="O47" s="11">
        <f t="shared" si="518"/>
        <v>43327632.220000006</v>
      </c>
      <c r="P47" s="11">
        <f t="shared" si="518"/>
        <v>10203745.749999996</v>
      </c>
      <c r="Q47" s="11">
        <f t="shared" si="518"/>
        <v>1582420.79</v>
      </c>
      <c r="R47" s="11">
        <f t="shared" si="518"/>
        <v>1244005.19</v>
      </c>
      <c r="S47" s="11">
        <f t="shared" si="518"/>
        <v>1244005.19</v>
      </c>
      <c r="T47" s="11">
        <f t="shared" si="518"/>
        <v>2299002.4000000004</v>
      </c>
      <c r="U47" s="11">
        <f t="shared" si="518"/>
        <v>1386938.9200000002</v>
      </c>
      <c r="V47" s="12">
        <f>AVERAGE(V6:V46)</f>
        <v>2888.6932042973162</v>
      </c>
      <c r="W47" s="13">
        <f>AVERAGE(W6:W46)</f>
        <v>1714.375</v>
      </c>
    </row>
    <row r="48" spans="1:96" ht="15" customHeight="1" thickTop="1" x14ac:dyDescent="0.25"/>
    <row r="49" spans="1:1" ht="15" customHeight="1" x14ac:dyDescent="0.25">
      <c r="A49" s="1" t="s">
        <v>34</v>
      </c>
    </row>
    <row r="50" spans="1:1" ht="15" customHeight="1" x14ac:dyDescent="0.25">
      <c r="A50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2024-07-10T17:20:40Z</cp:lastPrinted>
  <dcterms:created xsi:type="dcterms:W3CDTF">2017-06-07T17:06:12Z</dcterms:created>
  <dcterms:modified xsi:type="dcterms:W3CDTF">2025-04-09T15:20:57Z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